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iansari\Desktop\Ad Hoc Analysis\"/>
    </mc:Choice>
  </mc:AlternateContent>
  <xr:revisionPtr revIDLastSave="0" documentId="8_{442E06E8-2394-4E78-9A82-BEB919141642}" xr6:coauthVersionLast="47" xr6:coauthVersionMax="47" xr10:uidLastSave="{00000000-0000-0000-0000-000000000000}"/>
  <bookViews>
    <workbookView xWindow="28680" yWindow="-120" windowWidth="51840" windowHeight="21120" tabRatio="908" activeTab="1" xr2:uid="{00000000-000D-0000-FFFF-FFFF00000000}"/>
  </bookViews>
  <sheets>
    <sheet name="TableofContents" sheetId="8" r:id="rId1"/>
    <sheet name="Step 1 Infrastructure" sheetId="1" r:id="rId2"/>
    <sheet name="Step 1A Cloud Services" sheetId="13" r:id="rId3"/>
    <sheet name="Step 2 Managed Network Services" sheetId="2" r:id="rId4"/>
    <sheet name="Step 3 Hosted Voice Services" sheetId="5" r:id="rId5"/>
    <sheet name="Step 4 Broadband Aggregation" sheetId="6" r:id="rId6"/>
    <sheet name="Step 5 Hardware" sheetId="11" r:id="rId7"/>
    <sheet name="Step 6 Summary" sheetId="9" r:id="rId8"/>
    <sheet name="INF EXTRACT DATE 06-27-2025" sheetId="15" state="hidden" r:id="rId9"/>
    <sheet name="MNS EXTRACT DATE 07-23-2025" sheetId="16" state="hidden" r:id="rId10"/>
    <sheet name="server tower check" sheetId="12" state="hidden" r:id="rId11"/>
    <sheet name="GTA ADMIN FEE (HIDDEN TAB)" sheetId="10" state="hidden" r:id="rId12"/>
    <sheet name="Revision History" sheetId="14" state="hidden" r:id="rId13"/>
  </sheets>
  <externalReferences>
    <externalReference r:id="rId14"/>
  </externalReferences>
  <definedNames>
    <definedName name="_xlnm._FilterDatabase" localSheetId="11" hidden="1">'GTA ADMIN FEE (HIDDEN TAB)'!$A$1:$C$49</definedName>
    <definedName name="_xlnm._FilterDatabase" localSheetId="10" hidden="1">'server tower check'!$A$1:$H$63</definedName>
    <definedName name="dasd">[1]Infrastructure!$F$19</definedName>
    <definedName name="eucoptional">[1]Infrastructure!$F$9:$F$12</definedName>
    <definedName name="eucsupport">[1]Infrastructure!$F$3:$F$8</definedName>
    <definedName name="gpcpu">[1]Infrastructure!$F$20</definedName>
    <definedName name="MFstorage">[1]Infrastructure!$F$16:$F$18</definedName>
    <definedName name="New">#REF!</definedName>
    <definedName name="_xlnm.Print_Area" localSheetId="8">'INF EXTRACT DATE 06-27-2025'!$A$1:$D$165</definedName>
    <definedName name="_xlnm.Print_Area" localSheetId="9">'MNS EXTRACT DATE 07-23-2025'!$A$1:$D$425</definedName>
    <definedName name="_xlnm.Print_Titles" localSheetId="8">'INF EXTRACT DATE 06-27-2025'!$1:$1</definedName>
    <definedName name="_xlnm.Print_Titles" localSheetId="9">'MNS EXTRACT DATE 07-23-2025'!$1:$1</definedName>
    <definedName name="_xlnm.Print_Titles" localSheetId="1">'Step 1 Infrastructure'!$28:$29</definedName>
    <definedName name="_xlnm.Print_Titles" localSheetId="3">'Step 2 Managed Network Services'!$55:$56</definedName>
    <definedName name="ziip">[1]Infrastructure!$F$21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1" l="1"/>
  <c r="G28" i="11"/>
  <c r="O28" i="11"/>
  <c r="O27" i="11"/>
  <c r="O26" i="11"/>
  <c r="G26" i="11"/>
  <c r="O30" i="11"/>
  <c r="G30" i="11"/>
  <c r="K67" i="2"/>
  <c r="K113" i="1"/>
  <c r="K112" i="1"/>
  <c r="K111" i="1"/>
  <c r="K110" i="1"/>
  <c r="K22" i="1"/>
  <c r="E27" i="9"/>
  <c r="I27" i="9" s="1"/>
  <c r="M146" i="1"/>
  <c r="M147" i="1"/>
  <c r="M148" i="1"/>
  <c r="M149" i="1"/>
  <c r="M150" i="1"/>
  <c r="M151" i="1"/>
  <c r="M152" i="1"/>
  <c r="M153" i="1"/>
  <c r="M145" i="1"/>
  <c r="P27" i="9" s="1"/>
  <c r="Q27" i="9" s="1"/>
  <c r="U27" i="9" s="1"/>
  <c r="K146" i="1"/>
  <c r="K147" i="1"/>
  <c r="K148" i="1"/>
  <c r="K149" i="1"/>
  <c r="K150" i="1"/>
  <c r="K151" i="1"/>
  <c r="K152" i="1"/>
  <c r="K153" i="1"/>
  <c r="K145" i="1"/>
  <c r="F146" i="1"/>
  <c r="F147" i="1"/>
  <c r="F148" i="1"/>
  <c r="F149" i="1"/>
  <c r="F150" i="1"/>
  <c r="F151" i="1"/>
  <c r="F152" i="1"/>
  <c r="F153" i="1"/>
  <c r="F145" i="1"/>
  <c r="F67" i="5"/>
  <c r="F51" i="5"/>
  <c r="M51" i="5"/>
  <c r="F52" i="5"/>
  <c r="M52" i="5"/>
  <c r="F53" i="5"/>
  <c r="M53" i="5"/>
  <c r="F54" i="5"/>
  <c r="M54" i="5"/>
  <c r="F55" i="5"/>
  <c r="M55" i="5"/>
  <c r="F56" i="5"/>
  <c r="M56" i="5"/>
  <c r="F57" i="5"/>
  <c r="M57" i="5"/>
  <c r="F58" i="5"/>
  <c r="M58" i="5"/>
  <c r="F59" i="5"/>
  <c r="M59" i="5"/>
  <c r="F60" i="5"/>
  <c r="M60" i="5"/>
  <c r="F61" i="5"/>
  <c r="M61" i="5"/>
  <c r="F62" i="5"/>
  <c r="M62" i="5"/>
  <c r="F63" i="5"/>
  <c r="M63" i="5"/>
  <c r="F64" i="5"/>
  <c r="M64" i="5"/>
  <c r="F65" i="5"/>
  <c r="M65" i="5"/>
  <c r="F66" i="5"/>
  <c r="M66" i="5"/>
  <c r="M67" i="5"/>
  <c r="F68" i="5"/>
  <c r="M68" i="5"/>
  <c r="F69" i="5"/>
  <c r="M69" i="5"/>
  <c r="F70" i="5"/>
  <c r="M70" i="5"/>
  <c r="E64" i="16"/>
  <c r="F64" i="16" s="1"/>
  <c r="E66" i="16"/>
  <c r="F66" i="16" s="1"/>
  <c r="E77" i="16"/>
  <c r="F77" i="16" s="1"/>
  <c r="E87" i="16"/>
  <c r="F87" i="16" s="1"/>
  <c r="E85" i="16"/>
  <c r="F85" i="16" s="1"/>
  <c r="E93" i="16"/>
  <c r="F93" i="16" s="1"/>
  <c r="E94" i="16"/>
  <c r="F94" i="16" s="1"/>
  <c r="E101" i="16"/>
  <c r="F101" i="16" s="1"/>
  <c r="E104" i="16"/>
  <c r="F104" i="16" s="1"/>
  <c r="E105" i="16"/>
  <c r="F105" i="16" s="1"/>
  <c r="E106" i="16"/>
  <c r="F106" i="16" s="1"/>
  <c r="E107" i="16"/>
  <c r="F107" i="16" s="1"/>
  <c r="E108" i="16"/>
  <c r="F108" i="16" s="1"/>
  <c r="E109" i="16"/>
  <c r="F109" i="16" s="1"/>
  <c r="E110" i="16"/>
  <c r="F110" i="16" s="1"/>
  <c r="E111" i="16"/>
  <c r="F111" i="16" s="1"/>
  <c r="E112" i="16"/>
  <c r="F112" i="16" s="1"/>
  <c r="E113" i="16"/>
  <c r="F113" i="16" s="1"/>
  <c r="E114" i="16"/>
  <c r="F114" i="16" s="1"/>
  <c r="E115" i="16"/>
  <c r="F115" i="16" s="1"/>
  <c r="E116" i="16"/>
  <c r="F116" i="16" s="1"/>
  <c r="E117" i="16"/>
  <c r="F117" i="16" s="1"/>
  <c r="E118" i="16"/>
  <c r="F118" i="16" s="1"/>
  <c r="E119" i="16"/>
  <c r="F119" i="16" s="1"/>
  <c r="E120" i="16"/>
  <c r="F120" i="16" s="1"/>
  <c r="E121" i="16"/>
  <c r="F121" i="16" s="1"/>
  <c r="E122" i="16"/>
  <c r="F122" i="16" s="1"/>
  <c r="E123" i="16"/>
  <c r="F123" i="16" s="1"/>
  <c r="E124" i="16"/>
  <c r="F124" i="16" s="1"/>
  <c r="E125" i="16"/>
  <c r="F125" i="16" s="1"/>
  <c r="E126" i="16"/>
  <c r="F126" i="16" s="1"/>
  <c r="E127" i="16"/>
  <c r="F127" i="16" s="1"/>
  <c r="M49" i="5"/>
  <c r="F128" i="16"/>
  <c r="F129" i="16"/>
  <c r="D68" i="2"/>
  <c r="F68" i="2" s="1"/>
  <c r="L19" i="13"/>
  <c r="O19" i="13" s="1"/>
  <c r="D20" i="13"/>
  <c r="L20" i="13" s="1"/>
  <c r="O20" i="13" s="1"/>
  <c r="G18" i="13"/>
  <c r="D14" i="13"/>
  <c r="E152" i="15" s="1"/>
  <c r="F152" i="15" s="1"/>
  <c r="D129" i="1"/>
  <c r="F129" i="1" s="1"/>
  <c r="D127" i="1"/>
  <c r="F127" i="1" s="1"/>
  <c r="D140" i="1"/>
  <c r="K140" i="1" s="1"/>
  <c r="B140" i="1"/>
  <c r="D139" i="1"/>
  <c r="F139" i="1" s="1"/>
  <c r="D133" i="1"/>
  <c r="E120" i="15" s="1"/>
  <c r="F120" i="15" s="1"/>
  <c r="D134" i="1"/>
  <c r="E121" i="15" s="1"/>
  <c r="F121" i="15" s="1"/>
  <c r="D100" i="1"/>
  <c r="D61" i="1"/>
  <c r="F61" i="1" s="1"/>
  <c r="D31" i="1"/>
  <c r="D32" i="1"/>
  <c r="E33" i="15" s="1"/>
  <c r="F33" i="15" s="1"/>
  <c r="D33" i="1"/>
  <c r="E34" i="15" s="1"/>
  <c r="F34" i="15" s="1"/>
  <c r="D34" i="1"/>
  <c r="E35" i="15" s="1"/>
  <c r="F35" i="15" s="1"/>
  <c r="D35" i="1"/>
  <c r="D36" i="1"/>
  <c r="E37" i="15" s="1"/>
  <c r="F37" i="15" s="1"/>
  <c r="D37" i="1"/>
  <c r="D38" i="1"/>
  <c r="E41" i="15" s="1"/>
  <c r="F41" i="15" s="1"/>
  <c r="D39" i="1"/>
  <c r="D40" i="1"/>
  <c r="D41" i="1"/>
  <c r="E43" i="15" s="1"/>
  <c r="F43" i="15" s="1"/>
  <c r="D42" i="1"/>
  <c r="E44" i="15" s="1"/>
  <c r="F44" i="15" s="1"/>
  <c r="D43" i="1"/>
  <c r="E45" i="15" s="1"/>
  <c r="F45" i="15" s="1"/>
  <c r="D44" i="1"/>
  <c r="E46" i="15" s="1"/>
  <c r="F46" i="15" s="1"/>
  <c r="D45" i="1"/>
  <c r="D46" i="1"/>
  <c r="E49" i="15" s="1"/>
  <c r="F49" i="15" s="1"/>
  <c r="D47" i="1"/>
  <c r="D48" i="1"/>
  <c r="D49" i="1"/>
  <c r="E50" i="15" s="1"/>
  <c r="F50" i="15" s="1"/>
  <c r="D50" i="1"/>
  <c r="E51" i="15" s="1"/>
  <c r="F51" i="15" s="1"/>
  <c r="D51" i="1"/>
  <c r="E52" i="15" s="1"/>
  <c r="F52" i="15" s="1"/>
  <c r="D52" i="1"/>
  <c r="E76" i="15" s="1"/>
  <c r="F76" i="15" s="1"/>
  <c r="D53" i="1"/>
  <c r="D54" i="1"/>
  <c r="D55" i="1"/>
  <c r="E81" i="15" s="1"/>
  <c r="F81" i="15" s="1"/>
  <c r="D56" i="1"/>
  <c r="D57" i="1"/>
  <c r="D58" i="1"/>
  <c r="E82" i="15" s="1"/>
  <c r="F82" i="15" s="1"/>
  <c r="D59" i="1"/>
  <c r="E85" i="15" s="1"/>
  <c r="F85" i="15" s="1"/>
  <c r="D60" i="1"/>
  <c r="E84" i="15" s="1"/>
  <c r="F84" i="15" s="1"/>
  <c r="D62" i="1"/>
  <c r="D63" i="1"/>
  <c r="D64" i="1"/>
  <c r="D65" i="1"/>
  <c r="E57" i="15" s="1"/>
  <c r="F57" i="15" s="1"/>
  <c r="D66" i="1"/>
  <c r="D67" i="1"/>
  <c r="E59" i="15" s="1"/>
  <c r="F59" i="15" s="1"/>
  <c r="D68" i="1"/>
  <c r="E58" i="15" s="1"/>
  <c r="F58" i="15" s="1"/>
  <c r="D69" i="1"/>
  <c r="D70" i="1"/>
  <c r="D71" i="1"/>
  <c r="D72" i="1"/>
  <c r="D73" i="1"/>
  <c r="E65" i="15" s="1"/>
  <c r="F65" i="15" s="1"/>
  <c r="D74" i="1"/>
  <c r="D75" i="1"/>
  <c r="E67" i="15" s="1"/>
  <c r="F67" i="15" s="1"/>
  <c r="D76" i="1"/>
  <c r="E66" i="15" s="1"/>
  <c r="F66" i="15" s="1"/>
  <c r="D77" i="1"/>
  <c r="D78" i="1"/>
  <c r="D79" i="1"/>
  <c r="D80" i="1"/>
  <c r="D81" i="1"/>
  <c r="E73" i="15" s="1"/>
  <c r="F73" i="15" s="1"/>
  <c r="D82" i="1"/>
  <c r="D83" i="1"/>
  <c r="E75" i="15" s="1"/>
  <c r="F75" i="15" s="1"/>
  <c r="D84" i="1"/>
  <c r="E74" i="15" s="1"/>
  <c r="F74" i="15" s="1"/>
  <c r="D30" i="1"/>
  <c r="E38" i="15" s="1"/>
  <c r="F38" i="15" s="1"/>
  <c r="D21" i="1"/>
  <c r="D22" i="1"/>
  <c r="E22" i="15" s="1"/>
  <c r="F22" i="15" s="1"/>
  <c r="D23" i="1"/>
  <c r="D24" i="1"/>
  <c r="E24" i="15" s="1"/>
  <c r="F24" i="15" s="1"/>
  <c r="D25" i="1"/>
  <c r="E27" i="15" s="1"/>
  <c r="F27" i="15" s="1"/>
  <c r="D20" i="1"/>
  <c r="D4" i="1"/>
  <c r="E5" i="15" s="1"/>
  <c r="F5" i="15" s="1"/>
  <c r="D5" i="1"/>
  <c r="E6" i="15" s="1"/>
  <c r="F6" i="15" s="1"/>
  <c r="D6" i="1"/>
  <c r="E7" i="15" s="1"/>
  <c r="F7" i="15" s="1"/>
  <c r="D7" i="1"/>
  <c r="D8" i="1"/>
  <c r="D9" i="1"/>
  <c r="D10" i="1"/>
  <c r="E18" i="15" s="1"/>
  <c r="F18" i="15" s="1"/>
  <c r="E12" i="15"/>
  <c r="F12" i="15" s="1"/>
  <c r="E16" i="15"/>
  <c r="F16" i="15" s="1"/>
  <c r="D14" i="1"/>
  <c r="E17" i="15" s="1"/>
  <c r="F17" i="15" s="1"/>
  <c r="D15" i="1"/>
  <c r="D3" i="1"/>
  <c r="D5" i="6"/>
  <c r="E359" i="16" s="1"/>
  <c r="F359" i="16" s="1"/>
  <c r="D6" i="6"/>
  <c r="E360" i="16" s="1"/>
  <c r="F360" i="16" s="1"/>
  <c r="D7" i="6"/>
  <c r="E361" i="16" s="1"/>
  <c r="F361" i="16" s="1"/>
  <c r="D8" i="6"/>
  <c r="D9" i="6"/>
  <c r="E363" i="16" s="1"/>
  <c r="F363" i="16" s="1"/>
  <c r="D10" i="6"/>
  <c r="E364" i="16" s="1"/>
  <c r="F364" i="16" s="1"/>
  <c r="D11" i="6"/>
  <c r="D12" i="6"/>
  <c r="D13" i="6"/>
  <c r="D14" i="6"/>
  <c r="E368" i="16" s="1"/>
  <c r="F368" i="16" s="1"/>
  <c r="D15" i="6"/>
  <c r="D16" i="6"/>
  <c r="D17" i="6"/>
  <c r="E371" i="16" s="1"/>
  <c r="F371" i="16" s="1"/>
  <c r="D18" i="6"/>
  <c r="D19" i="6"/>
  <c r="E373" i="16" s="1"/>
  <c r="F373" i="16" s="1"/>
  <c r="D20" i="6"/>
  <c r="D21" i="6"/>
  <c r="E375" i="16" s="1"/>
  <c r="F375" i="16" s="1"/>
  <c r="D22" i="6"/>
  <c r="E376" i="16" s="1"/>
  <c r="F376" i="16" s="1"/>
  <c r="D23" i="6"/>
  <c r="D24" i="6"/>
  <c r="D25" i="6"/>
  <c r="E379" i="16" s="1"/>
  <c r="F379" i="16" s="1"/>
  <c r="D26" i="6"/>
  <c r="D27" i="6"/>
  <c r="D28" i="6"/>
  <c r="D29" i="6"/>
  <c r="E385" i="16" s="1"/>
  <c r="F385" i="16" s="1"/>
  <c r="D30" i="6"/>
  <c r="E386" i="16" s="1"/>
  <c r="F386" i="16" s="1"/>
  <c r="D31" i="6"/>
  <c r="D32" i="6"/>
  <c r="D33" i="6"/>
  <c r="E389" i="16" s="1"/>
  <c r="F389" i="16" s="1"/>
  <c r="D34" i="6"/>
  <c r="D35" i="6"/>
  <c r="D36" i="6"/>
  <c r="D37" i="6"/>
  <c r="E393" i="16" s="1"/>
  <c r="F393" i="16" s="1"/>
  <c r="D38" i="6"/>
  <c r="E394" i="16" s="1"/>
  <c r="F394" i="16" s="1"/>
  <c r="D39" i="6"/>
  <c r="D40" i="6"/>
  <c r="D41" i="6"/>
  <c r="E397" i="16" s="1"/>
  <c r="F397" i="16" s="1"/>
  <c r="D42" i="6"/>
  <c r="E398" i="16" s="1"/>
  <c r="F398" i="16" s="1"/>
  <c r="D43" i="6"/>
  <c r="D44" i="6"/>
  <c r="D4" i="6"/>
  <c r="E61" i="16"/>
  <c r="F61" i="16" s="1"/>
  <c r="E68" i="16"/>
  <c r="F68" i="16" s="1"/>
  <c r="E70" i="16"/>
  <c r="F70" i="16" s="1"/>
  <c r="E71" i="16"/>
  <c r="F71" i="16" s="1"/>
  <c r="E78" i="16"/>
  <c r="F78" i="16" s="1"/>
  <c r="E89" i="16"/>
  <c r="F89" i="16" s="1"/>
  <c r="E83" i="16"/>
  <c r="F83" i="16" s="1"/>
  <c r="E90" i="16"/>
  <c r="F90" i="16" s="1"/>
  <c r="E97" i="16"/>
  <c r="F97" i="16" s="1"/>
  <c r="E98" i="16"/>
  <c r="F98" i="16" s="1"/>
  <c r="E91" i="16"/>
  <c r="F91" i="16" s="1"/>
  <c r="E95" i="16"/>
  <c r="F95" i="16" s="1"/>
  <c r="E100" i="16"/>
  <c r="F100" i="16" s="1"/>
  <c r="E102" i="16"/>
  <c r="F102" i="16" s="1"/>
  <c r="E103" i="16"/>
  <c r="F103" i="16" s="1"/>
  <c r="D268" i="2"/>
  <c r="F268" i="2" s="1"/>
  <c r="D151" i="2"/>
  <c r="F151" i="2" s="1"/>
  <c r="D152" i="2"/>
  <c r="D153" i="2"/>
  <c r="F153" i="2" s="1"/>
  <c r="D143" i="2"/>
  <c r="F143" i="2" s="1"/>
  <c r="D144" i="2"/>
  <c r="F144" i="2" s="1"/>
  <c r="D116" i="2"/>
  <c r="F116" i="2" s="1"/>
  <c r="D108" i="2"/>
  <c r="F108" i="2" s="1"/>
  <c r="D109" i="2"/>
  <c r="F109" i="2" s="1"/>
  <c r="D114" i="2"/>
  <c r="F114" i="2" s="1"/>
  <c r="D115" i="2"/>
  <c r="F115" i="2" s="1"/>
  <c r="D102" i="2"/>
  <c r="M102" i="2" s="1"/>
  <c r="D103" i="2"/>
  <c r="M103" i="2" s="1"/>
  <c r="F54" i="16"/>
  <c r="F55" i="16"/>
  <c r="D58" i="2"/>
  <c r="E132" i="16" s="1"/>
  <c r="F132" i="16" s="1"/>
  <c r="D59" i="2"/>
  <c r="E131" i="16" s="1"/>
  <c r="F131" i="16" s="1"/>
  <c r="D60" i="2"/>
  <c r="E134" i="16" s="1"/>
  <c r="F134" i="16" s="1"/>
  <c r="D61" i="2"/>
  <c r="E135" i="16" s="1"/>
  <c r="F135" i="16" s="1"/>
  <c r="D62" i="2"/>
  <c r="E136" i="16" s="1"/>
  <c r="F136" i="16" s="1"/>
  <c r="D63" i="2"/>
  <c r="D64" i="2"/>
  <c r="D65" i="2"/>
  <c r="E139" i="16" s="1"/>
  <c r="F139" i="16" s="1"/>
  <c r="D66" i="2"/>
  <c r="D67" i="2"/>
  <c r="D69" i="2"/>
  <c r="E354" i="16" s="1"/>
  <c r="F354" i="16" s="1"/>
  <c r="D70" i="2"/>
  <c r="E140" i="16" s="1"/>
  <c r="F140" i="16" s="1"/>
  <c r="D71" i="2"/>
  <c r="E141" i="16" s="1"/>
  <c r="F141" i="16" s="1"/>
  <c r="D72" i="2"/>
  <c r="D73" i="2"/>
  <c r="D74" i="2"/>
  <c r="E147" i="16" s="1"/>
  <c r="F147" i="16" s="1"/>
  <c r="D75" i="2"/>
  <c r="E144" i="16" s="1"/>
  <c r="F144" i="16" s="1"/>
  <c r="D76" i="2"/>
  <c r="E145" i="16" s="1"/>
  <c r="F145" i="16" s="1"/>
  <c r="D77" i="2"/>
  <c r="E143" i="16" s="1"/>
  <c r="F143" i="16" s="1"/>
  <c r="D78" i="2"/>
  <c r="E153" i="16" s="1"/>
  <c r="F153" i="16" s="1"/>
  <c r="D79" i="2"/>
  <c r="E148" i="16" s="1"/>
  <c r="F148" i="16" s="1"/>
  <c r="D80" i="2"/>
  <c r="D81" i="2"/>
  <c r="D82" i="2"/>
  <c r="E149" i="16" s="1"/>
  <c r="F149" i="16" s="1"/>
  <c r="D83" i="2"/>
  <c r="E152" i="16" s="1"/>
  <c r="F152" i="16" s="1"/>
  <c r="D84" i="2"/>
  <c r="D85" i="2"/>
  <c r="D86" i="2"/>
  <c r="E223" i="16" s="1"/>
  <c r="F223" i="16" s="1"/>
  <c r="D87" i="2"/>
  <c r="E224" i="16" s="1"/>
  <c r="F224" i="16" s="1"/>
  <c r="D88" i="2"/>
  <c r="D89" i="2"/>
  <c r="D90" i="2"/>
  <c r="D91" i="2"/>
  <c r="E193" i="16" s="1"/>
  <c r="F193" i="16" s="1"/>
  <c r="D92" i="2"/>
  <c r="E170" i="16" s="1"/>
  <c r="F170" i="16" s="1"/>
  <c r="D93" i="2"/>
  <c r="E211" i="16" s="1"/>
  <c r="F211" i="16" s="1"/>
  <c r="D94" i="2"/>
  <c r="E212" i="16" s="1"/>
  <c r="F212" i="16" s="1"/>
  <c r="D95" i="2"/>
  <c r="E171" i="16" s="1"/>
  <c r="F171" i="16" s="1"/>
  <c r="D96" i="2"/>
  <c r="D97" i="2"/>
  <c r="D98" i="2"/>
  <c r="D99" i="2"/>
  <c r="E196" i="16" s="1"/>
  <c r="F196" i="16" s="1"/>
  <c r="D100" i="2"/>
  <c r="E197" i="16" s="1"/>
  <c r="F197" i="16" s="1"/>
  <c r="D101" i="2"/>
  <c r="E173" i="16" s="1"/>
  <c r="F173" i="16" s="1"/>
  <c r="D104" i="2"/>
  <c r="D105" i="2"/>
  <c r="E214" i="16" s="1"/>
  <c r="F214" i="16" s="1"/>
  <c r="D106" i="2"/>
  <c r="D107" i="2"/>
  <c r="D110" i="2"/>
  <c r="E156" i="16" s="1"/>
  <c r="F156" i="16" s="1"/>
  <c r="D111" i="2"/>
  <c r="D112" i="2"/>
  <c r="E158" i="16" s="1"/>
  <c r="F158" i="16" s="1"/>
  <c r="D113" i="2"/>
  <c r="E159" i="16" s="1"/>
  <c r="F159" i="16" s="1"/>
  <c r="D117" i="2"/>
  <c r="E178" i="16" s="1"/>
  <c r="F178" i="16" s="1"/>
  <c r="D118" i="2"/>
  <c r="E179" i="16" s="1"/>
  <c r="F179" i="16" s="1"/>
  <c r="D119" i="2"/>
  <c r="M119" i="2" s="1"/>
  <c r="D120" i="2"/>
  <c r="M120" i="2" s="1"/>
  <c r="D121" i="2"/>
  <c r="E201" i="16" s="1"/>
  <c r="F201" i="16" s="1"/>
  <c r="D122" i="2"/>
  <c r="E202" i="16" s="1"/>
  <c r="F202" i="16" s="1"/>
  <c r="D123" i="2"/>
  <c r="E180" i="16" s="1"/>
  <c r="F180" i="16" s="1"/>
  <c r="D124" i="2"/>
  <c r="E181" i="16" s="1"/>
  <c r="F181" i="16" s="1"/>
  <c r="D125" i="2"/>
  <c r="E217" i="16" s="1"/>
  <c r="F217" i="16" s="1"/>
  <c r="D126" i="2"/>
  <c r="E220" i="16" s="1"/>
  <c r="F220" i="16" s="1"/>
  <c r="D127" i="2"/>
  <c r="D128" i="2"/>
  <c r="D129" i="2"/>
  <c r="E182" i="16" s="1"/>
  <c r="F182" i="16" s="1"/>
  <c r="D130" i="2"/>
  <c r="D131" i="2"/>
  <c r="E160" i="16" s="1"/>
  <c r="F160" i="16" s="1"/>
  <c r="D132" i="2"/>
  <c r="E161" i="16" s="1"/>
  <c r="F161" i="16" s="1"/>
  <c r="D133" i="2"/>
  <c r="E205" i="16" s="1"/>
  <c r="F205" i="16" s="1"/>
  <c r="D134" i="2"/>
  <c r="E206" i="16" s="1"/>
  <c r="F206" i="16" s="1"/>
  <c r="D135" i="2"/>
  <c r="D136" i="2"/>
  <c r="D137" i="2"/>
  <c r="D138" i="2"/>
  <c r="D139" i="2"/>
  <c r="D140" i="2"/>
  <c r="E186" i="16" s="1"/>
  <c r="F186" i="16" s="1"/>
  <c r="D141" i="2"/>
  <c r="E187" i="16" s="1"/>
  <c r="F187" i="16" s="1"/>
  <c r="D142" i="2"/>
  <c r="E163" i="16" s="1"/>
  <c r="F163" i="16" s="1"/>
  <c r="D145" i="2"/>
  <c r="D146" i="2"/>
  <c r="D147" i="2"/>
  <c r="D148" i="2"/>
  <c r="D149" i="2"/>
  <c r="E166" i="16" s="1"/>
  <c r="F166" i="16" s="1"/>
  <c r="D150" i="2"/>
  <c r="E167" i="16" s="1"/>
  <c r="F167" i="16" s="1"/>
  <c r="D154" i="2"/>
  <c r="D155" i="2"/>
  <c r="E228" i="16" s="1"/>
  <c r="F228" i="16" s="1"/>
  <c r="D156" i="2"/>
  <c r="D157" i="2"/>
  <c r="D158" i="2"/>
  <c r="E232" i="16" s="1"/>
  <c r="F232" i="16" s="1"/>
  <c r="D159" i="2"/>
  <c r="E240" i="16" s="1"/>
  <c r="F240" i="16" s="1"/>
  <c r="D160" i="2"/>
  <c r="D161" i="2"/>
  <c r="D162" i="2"/>
  <c r="E236" i="16" s="1"/>
  <c r="F236" i="16" s="1"/>
  <c r="D163" i="2"/>
  <c r="E241" i="16" s="1"/>
  <c r="F241" i="16" s="1"/>
  <c r="D164" i="2"/>
  <c r="D165" i="2"/>
  <c r="D166" i="2"/>
  <c r="D167" i="2"/>
  <c r="E239" i="16" s="1"/>
  <c r="F239" i="16" s="1"/>
  <c r="D168" i="2"/>
  <c r="D169" i="2"/>
  <c r="E244" i="16" s="1"/>
  <c r="F244" i="16" s="1"/>
  <c r="D170" i="2"/>
  <c r="E242" i="16" s="1"/>
  <c r="F242" i="16" s="1"/>
  <c r="D171" i="2"/>
  <c r="E245" i="16" s="1"/>
  <c r="F245" i="16" s="1"/>
  <c r="D172" i="2"/>
  <c r="D173" i="2"/>
  <c r="D174" i="2"/>
  <c r="D175" i="2"/>
  <c r="E247" i="16" s="1"/>
  <c r="F247" i="16" s="1"/>
  <c r="D176" i="2"/>
  <c r="E248" i="16" s="1"/>
  <c r="F248" i="16" s="1"/>
  <c r="D177" i="2"/>
  <c r="E251" i="16" s="1"/>
  <c r="F251" i="16" s="1"/>
  <c r="D178" i="2"/>
  <c r="E252" i="16" s="1"/>
  <c r="F252" i="16" s="1"/>
  <c r="D179" i="2"/>
  <c r="E253" i="16" s="1"/>
  <c r="F253" i="16" s="1"/>
  <c r="D180" i="2"/>
  <c r="D181" i="2"/>
  <c r="D182" i="2"/>
  <c r="D183" i="2"/>
  <c r="D184" i="2"/>
  <c r="D185" i="2"/>
  <c r="D186" i="2"/>
  <c r="D187" i="2"/>
  <c r="D188" i="2"/>
  <c r="D189" i="2"/>
  <c r="D190" i="2"/>
  <c r="D191" i="2"/>
  <c r="E254" i="16" s="1"/>
  <c r="F254" i="16" s="1"/>
  <c r="D192" i="2"/>
  <c r="E280" i="16" s="1"/>
  <c r="F280" i="16" s="1"/>
  <c r="D193" i="2"/>
  <c r="E266" i="16" s="1"/>
  <c r="F266" i="16" s="1"/>
  <c r="D194" i="2"/>
  <c r="E255" i="16" s="1"/>
  <c r="F255" i="16" s="1"/>
  <c r="D195" i="2"/>
  <c r="D196" i="2"/>
  <c r="D197" i="2"/>
  <c r="D198" i="2"/>
  <c r="D199" i="2"/>
  <c r="E256" i="16" s="1"/>
  <c r="F256" i="16" s="1"/>
  <c r="D200" i="2"/>
  <c r="E282" i="16" s="1"/>
  <c r="F282" i="16" s="1"/>
  <c r="D201" i="2"/>
  <c r="E269" i="16" s="1"/>
  <c r="F269" i="16" s="1"/>
  <c r="D202" i="2"/>
  <c r="D203" i="2"/>
  <c r="D204" i="2"/>
  <c r="D205" i="2"/>
  <c r="D206" i="2"/>
  <c r="D207" i="2"/>
  <c r="E284" i="16" s="1"/>
  <c r="F284" i="16" s="1"/>
  <c r="D208" i="2"/>
  <c r="E271" i="16" s="1"/>
  <c r="F271" i="16" s="1"/>
  <c r="D209" i="2"/>
  <c r="E259" i="16" s="1"/>
  <c r="F259" i="16" s="1"/>
  <c r="D210" i="2"/>
  <c r="D211" i="2"/>
  <c r="D212" i="2"/>
  <c r="E291" i="16" s="1"/>
  <c r="F291" i="16" s="1"/>
  <c r="D213" i="2"/>
  <c r="D214" i="2"/>
  <c r="D215" i="2"/>
  <c r="E275" i="16" s="1"/>
  <c r="F275" i="16" s="1"/>
  <c r="D216" i="2"/>
  <c r="E261" i="16" s="1"/>
  <c r="F261" i="16" s="1"/>
  <c r="D217" i="2"/>
  <c r="E296" i="16" s="1"/>
  <c r="F296" i="16" s="1"/>
  <c r="D218" i="2"/>
  <c r="D219" i="2"/>
  <c r="D220" i="2"/>
  <c r="E300" i="16" s="1"/>
  <c r="F300" i="16" s="1"/>
  <c r="D221" i="2"/>
  <c r="E294" i="16" s="1"/>
  <c r="F294" i="16" s="1"/>
  <c r="D222" i="2"/>
  <c r="E297" i="16" s="1"/>
  <c r="F297" i="16" s="1"/>
  <c r="D223" i="2"/>
  <c r="D224" i="2"/>
  <c r="E298" i="16" s="1"/>
  <c r="F298" i="16" s="1"/>
  <c r="D225" i="2"/>
  <c r="E302" i="16" s="1"/>
  <c r="F302" i="16" s="1"/>
  <c r="D226" i="2"/>
  <c r="D227" i="2"/>
  <c r="E295" i="16" s="1"/>
  <c r="F295" i="16" s="1"/>
  <c r="D228" i="2"/>
  <c r="D229" i="2"/>
  <c r="D230" i="2"/>
  <c r="D231" i="2"/>
  <c r="D232" i="2"/>
  <c r="D233" i="2"/>
  <c r="E350" i="16" s="1"/>
  <c r="F350" i="16" s="1"/>
  <c r="D234" i="2"/>
  <c r="D235" i="2"/>
  <c r="E335" i="16" s="1"/>
  <c r="F335" i="16" s="1"/>
  <c r="D236" i="2"/>
  <c r="D237" i="2"/>
  <c r="D238" i="2"/>
  <c r="D239" i="2"/>
  <c r="D240" i="2"/>
  <c r="D241" i="2"/>
  <c r="M241" i="2" s="1"/>
  <c r="D242" i="2"/>
  <c r="E308" i="16" s="1"/>
  <c r="F308" i="16" s="1"/>
  <c r="D243" i="2"/>
  <c r="E338" i="16" s="1"/>
  <c r="F338" i="16" s="1"/>
  <c r="D244" i="2"/>
  <c r="M244" i="2" s="1"/>
  <c r="D245" i="2"/>
  <c r="M245" i="2" s="1"/>
  <c r="D246" i="2"/>
  <c r="E310" i="16" s="1"/>
  <c r="F310" i="16" s="1"/>
  <c r="D247" i="2"/>
  <c r="D248" i="2"/>
  <c r="E339" i="16" s="1"/>
  <c r="F339" i="16" s="1"/>
  <c r="D249" i="2"/>
  <c r="E325" i="16" s="1"/>
  <c r="F325" i="16" s="1"/>
  <c r="D250" i="2"/>
  <c r="M250" i="2" s="1"/>
  <c r="D251" i="2"/>
  <c r="F251" i="2" s="1"/>
  <c r="D252" i="2"/>
  <c r="D253" i="2"/>
  <c r="D254" i="2"/>
  <c r="E329" i="16" s="1"/>
  <c r="F329" i="16" s="1"/>
  <c r="D255" i="2"/>
  <c r="E313" i="16" s="1"/>
  <c r="F313" i="16" s="1"/>
  <c r="D256" i="2"/>
  <c r="D257" i="2"/>
  <c r="E330" i="16" s="1"/>
  <c r="F330" i="16" s="1"/>
  <c r="D258" i="2"/>
  <c r="F258" i="2" s="1"/>
  <c r="D259" i="2"/>
  <c r="E314" i="16" s="1"/>
  <c r="F314" i="16" s="1"/>
  <c r="D260" i="2"/>
  <c r="K260" i="2" s="1"/>
  <c r="M260" i="2" s="1"/>
  <c r="D261" i="2"/>
  <c r="E342" i="16" s="1"/>
  <c r="F342" i="16" s="1"/>
  <c r="D262" i="2"/>
  <c r="D263" i="2"/>
  <c r="F263" i="2" s="1"/>
  <c r="D264" i="2"/>
  <c r="D265" i="2"/>
  <c r="E332" i="16" s="1"/>
  <c r="F332" i="16" s="1"/>
  <c r="D266" i="2"/>
  <c r="M266" i="2" s="1"/>
  <c r="D267" i="2"/>
  <c r="E317" i="16" s="1"/>
  <c r="F317" i="16" s="1"/>
  <c r="D269" i="2"/>
  <c r="D270" i="2"/>
  <c r="D271" i="2"/>
  <c r="E318" i="16" s="1"/>
  <c r="F318" i="16" s="1"/>
  <c r="D272" i="2"/>
  <c r="E306" i="16" s="1"/>
  <c r="F306" i="16" s="1"/>
  <c r="D273" i="2"/>
  <c r="K273" i="2" s="1"/>
  <c r="M273" i="2" s="1"/>
  <c r="D274" i="2"/>
  <c r="F274" i="2" s="1"/>
  <c r="D275" i="2"/>
  <c r="K275" i="2" s="1"/>
  <c r="M275" i="2" s="1"/>
  <c r="D276" i="2"/>
  <c r="F276" i="2" s="1"/>
  <c r="D277" i="2"/>
  <c r="F277" i="2" s="1"/>
  <c r="D278" i="2"/>
  <c r="F278" i="2" s="1"/>
  <c r="D279" i="2"/>
  <c r="K279" i="2" s="1"/>
  <c r="M279" i="2" s="1"/>
  <c r="D280" i="2"/>
  <c r="F280" i="2" s="1"/>
  <c r="D281" i="2"/>
  <c r="F281" i="2" s="1"/>
  <c r="D282" i="2"/>
  <c r="F282" i="2" s="1"/>
  <c r="D283" i="2"/>
  <c r="K283" i="2" s="1"/>
  <c r="M283" i="2" s="1"/>
  <c r="D284" i="2"/>
  <c r="K284" i="2" s="1"/>
  <c r="M284" i="2" s="1"/>
  <c r="D285" i="2"/>
  <c r="K285" i="2" s="1"/>
  <c r="D57" i="2"/>
  <c r="D29" i="2"/>
  <c r="E30" i="16" s="1"/>
  <c r="F30" i="16" s="1"/>
  <c r="D30" i="2"/>
  <c r="E31" i="16" s="1"/>
  <c r="F31" i="16" s="1"/>
  <c r="D31" i="2"/>
  <c r="D32" i="2"/>
  <c r="D33" i="2"/>
  <c r="E33" i="16" s="1"/>
  <c r="F33" i="16" s="1"/>
  <c r="D34" i="2"/>
  <c r="E34" i="16" s="1"/>
  <c r="F34" i="16" s="1"/>
  <c r="D35" i="2"/>
  <c r="D36" i="2"/>
  <c r="D37" i="2"/>
  <c r="E41" i="16" s="1"/>
  <c r="F41" i="16" s="1"/>
  <c r="D38" i="2"/>
  <c r="E39" i="16" s="1"/>
  <c r="F39" i="16" s="1"/>
  <c r="D39" i="2"/>
  <c r="D40" i="2"/>
  <c r="D41" i="2"/>
  <c r="E28" i="16" s="1"/>
  <c r="F28" i="16" s="1"/>
  <c r="D42" i="2"/>
  <c r="E42" i="16" s="1"/>
  <c r="F42" i="16" s="1"/>
  <c r="D43" i="2"/>
  <c r="D44" i="2"/>
  <c r="D45" i="2"/>
  <c r="E45" i="16" s="1"/>
  <c r="F45" i="16" s="1"/>
  <c r="D46" i="2"/>
  <c r="D47" i="2"/>
  <c r="D48" i="2"/>
  <c r="D49" i="2"/>
  <c r="E49" i="16" s="1"/>
  <c r="F49" i="16" s="1"/>
  <c r="D50" i="2"/>
  <c r="E50" i="16" s="1"/>
  <c r="F50" i="16" s="1"/>
  <c r="D51" i="2"/>
  <c r="D52" i="2"/>
  <c r="D53" i="2"/>
  <c r="E53" i="16" s="1"/>
  <c r="F53" i="16" s="1"/>
  <c r="D28" i="2"/>
  <c r="E29" i="16" s="1"/>
  <c r="F29" i="16" s="1"/>
  <c r="D4" i="2"/>
  <c r="E7" i="16" s="1"/>
  <c r="F7" i="16" s="1"/>
  <c r="D5" i="2"/>
  <c r="E4" i="16" s="1"/>
  <c r="F4" i="16" s="1"/>
  <c r="D6" i="2"/>
  <c r="D7" i="2"/>
  <c r="E5" i="16" s="1"/>
  <c r="F5" i="16" s="1"/>
  <c r="D8" i="2"/>
  <c r="E9" i="16" s="1"/>
  <c r="F9" i="16" s="1"/>
  <c r="D9" i="2"/>
  <c r="D10" i="2"/>
  <c r="D11" i="2"/>
  <c r="D12" i="2"/>
  <c r="D13" i="2"/>
  <c r="E16" i="16" s="1"/>
  <c r="F16" i="16" s="1"/>
  <c r="D14" i="2"/>
  <c r="D15" i="2"/>
  <c r="E14" i="16" s="1"/>
  <c r="F14" i="16" s="1"/>
  <c r="D16" i="2"/>
  <c r="D17" i="2"/>
  <c r="E17" i="16" s="1"/>
  <c r="F17" i="16" s="1"/>
  <c r="D18" i="2"/>
  <c r="D19" i="2"/>
  <c r="D20" i="2"/>
  <c r="D21" i="2"/>
  <c r="K21" i="2" s="1"/>
  <c r="D22" i="2"/>
  <c r="D23" i="2"/>
  <c r="D24" i="2"/>
  <c r="D3" i="2"/>
  <c r="D4" i="13"/>
  <c r="E142" i="15" s="1"/>
  <c r="F142" i="15" s="1"/>
  <c r="L5" i="13"/>
  <c r="D6" i="13"/>
  <c r="E141" i="15" s="1"/>
  <c r="F141" i="15" s="1"/>
  <c r="D7" i="13"/>
  <c r="E144" i="15" s="1"/>
  <c r="F144" i="15" s="1"/>
  <c r="D8" i="13"/>
  <c r="E145" i="15" s="1"/>
  <c r="F145" i="15" s="1"/>
  <c r="D9" i="13"/>
  <c r="E146" i="15" s="1"/>
  <c r="F146" i="15" s="1"/>
  <c r="D10" i="13"/>
  <c r="E147" i="15" s="1"/>
  <c r="F147" i="15" s="1"/>
  <c r="D11" i="13"/>
  <c r="L11" i="13" s="1"/>
  <c r="D12" i="13"/>
  <c r="E143" i="15" s="1"/>
  <c r="F143" i="15" s="1"/>
  <c r="D13" i="13"/>
  <c r="E151" i="15" s="1"/>
  <c r="F151" i="15" s="1"/>
  <c r="D15" i="13"/>
  <c r="E153" i="15" s="1"/>
  <c r="F153" i="15" s="1"/>
  <c r="D16" i="13"/>
  <c r="L16" i="13" s="1"/>
  <c r="E154" i="15"/>
  <c r="F154" i="15" s="1"/>
  <c r="D21" i="13"/>
  <c r="E156" i="15" s="1"/>
  <c r="F156" i="15" s="1"/>
  <c r="D22" i="13"/>
  <c r="L22" i="13" s="1"/>
  <c r="D23" i="13"/>
  <c r="E158" i="15" s="1"/>
  <c r="F158" i="15" s="1"/>
  <c r="D3" i="13"/>
  <c r="E150" i="15" s="1"/>
  <c r="F150" i="15" s="1"/>
  <c r="C89" i="1"/>
  <c r="C90" i="1"/>
  <c r="C91" i="1"/>
  <c r="C92" i="1"/>
  <c r="C93" i="1"/>
  <c r="C94" i="1"/>
  <c r="C95" i="1"/>
  <c r="C96" i="1"/>
  <c r="C88" i="1"/>
  <c r="B89" i="1"/>
  <c r="D89" i="1" s="1"/>
  <c r="B90" i="1"/>
  <c r="D90" i="1" s="1"/>
  <c r="M90" i="1" s="1"/>
  <c r="B91" i="1"/>
  <c r="B92" i="1"/>
  <c r="D92" i="1" s="1"/>
  <c r="M92" i="1" s="1"/>
  <c r="B93" i="1"/>
  <c r="D93" i="1" s="1"/>
  <c r="B94" i="1"/>
  <c r="D94" i="1" s="1"/>
  <c r="K94" i="1" s="1"/>
  <c r="M94" i="1" s="1"/>
  <c r="B95" i="1"/>
  <c r="D95" i="1" s="1"/>
  <c r="M95" i="1" s="1"/>
  <c r="B88" i="1"/>
  <c r="A89" i="1"/>
  <c r="A90" i="1"/>
  <c r="A91" i="1"/>
  <c r="A92" i="1"/>
  <c r="A93" i="1"/>
  <c r="A94" i="1"/>
  <c r="A95" i="1"/>
  <c r="A96" i="1"/>
  <c r="A88" i="1"/>
  <c r="D141" i="1"/>
  <c r="D138" i="1"/>
  <c r="E122" i="15" s="1"/>
  <c r="F122" i="15" s="1"/>
  <c r="D137" i="1"/>
  <c r="E119" i="15" s="1"/>
  <c r="F119" i="15" s="1"/>
  <c r="D136" i="1"/>
  <c r="E123" i="15" s="1"/>
  <c r="F123" i="15" s="1"/>
  <c r="D135" i="1"/>
  <c r="E124" i="15" s="1"/>
  <c r="F124" i="15" s="1"/>
  <c r="D132" i="1"/>
  <c r="E129" i="15" s="1"/>
  <c r="F129" i="15" s="1"/>
  <c r="D131" i="1"/>
  <c r="E130" i="15" s="1"/>
  <c r="F130" i="15" s="1"/>
  <c r="D130" i="1"/>
  <c r="E135" i="15" s="1"/>
  <c r="F135" i="15" s="1"/>
  <c r="D128" i="1"/>
  <c r="E133" i="15" s="1"/>
  <c r="F133" i="15" s="1"/>
  <c r="D126" i="1"/>
  <c r="E131" i="15" s="1"/>
  <c r="F131" i="15" s="1"/>
  <c r="D125" i="1"/>
  <c r="E128" i="15" s="1"/>
  <c r="F128" i="15" s="1"/>
  <c r="D124" i="1"/>
  <c r="E140" i="15" s="1"/>
  <c r="F140" i="15" s="1"/>
  <c r="D123" i="1"/>
  <c r="E136" i="15" s="1"/>
  <c r="F136" i="15" s="1"/>
  <c r="D122" i="1"/>
  <c r="E137" i="15" s="1"/>
  <c r="F137" i="15" s="1"/>
  <c r="D121" i="1"/>
  <c r="E138" i="15" s="1"/>
  <c r="F138" i="15" s="1"/>
  <c r="D120" i="1"/>
  <c r="E139" i="15" s="1"/>
  <c r="F139" i="15" s="1"/>
  <c r="D119" i="1"/>
  <c r="E109" i="15" s="1"/>
  <c r="F109" i="15" s="1"/>
  <c r="D118" i="1"/>
  <c r="E112" i="15" s="1"/>
  <c r="F112" i="15" s="1"/>
  <c r="D117" i="1"/>
  <c r="E114" i="15" s="1"/>
  <c r="F114" i="15" s="1"/>
  <c r="D116" i="1"/>
  <c r="D115" i="1"/>
  <c r="E110" i="15" s="1"/>
  <c r="F110" i="15" s="1"/>
  <c r="D114" i="1"/>
  <c r="E111" i="15" s="1"/>
  <c r="F111" i="15" s="1"/>
  <c r="D113" i="1"/>
  <c r="E108" i="15" s="1"/>
  <c r="F108" i="15" s="1"/>
  <c r="D112" i="1"/>
  <c r="E106" i="15" s="1"/>
  <c r="F106" i="15" s="1"/>
  <c r="D111" i="1"/>
  <c r="E118" i="15" s="1"/>
  <c r="F118" i="15" s="1"/>
  <c r="D110" i="1"/>
  <c r="E116" i="15" s="1"/>
  <c r="F116" i="15" s="1"/>
  <c r="D109" i="1"/>
  <c r="E107" i="15" s="1"/>
  <c r="F107" i="15" s="1"/>
  <c r="D108" i="1"/>
  <c r="D107" i="1"/>
  <c r="E117" i="15" s="1"/>
  <c r="F117" i="15" s="1"/>
  <c r="D106" i="1"/>
  <c r="E115" i="15" s="1"/>
  <c r="F115" i="15" s="1"/>
  <c r="F27" i="9" l="1"/>
  <c r="G27" i="9" s="1"/>
  <c r="K27" i="9" s="1"/>
  <c r="T27" i="9"/>
  <c r="R27" i="9"/>
  <c r="V27" i="9" s="1"/>
  <c r="E74" i="16"/>
  <c r="F74" i="16" s="1"/>
  <c r="E82" i="16"/>
  <c r="F82" i="16" s="1"/>
  <c r="E86" i="16"/>
  <c r="F86" i="16" s="1"/>
  <c r="E76" i="16"/>
  <c r="F76" i="16" s="1"/>
  <c r="E69" i="16"/>
  <c r="F69" i="16" s="1"/>
  <c r="E60" i="16"/>
  <c r="F60" i="16" s="1"/>
  <c r="E67" i="16"/>
  <c r="F67" i="16" s="1"/>
  <c r="E59" i="16"/>
  <c r="F59" i="16" s="1"/>
  <c r="E79" i="16"/>
  <c r="F79" i="16" s="1"/>
  <c r="E58" i="16"/>
  <c r="F58" i="16" s="1"/>
  <c r="E62" i="16"/>
  <c r="F62" i="16" s="1"/>
  <c r="E99" i="16"/>
  <c r="F99" i="16" s="1"/>
  <c r="E84" i="16"/>
  <c r="F84" i="16" s="1"/>
  <c r="E65" i="16"/>
  <c r="F65" i="16" s="1"/>
  <c r="E92" i="16"/>
  <c r="F92" i="16" s="1"/>
  <c r="E63" i="16"/>
  <c r="F63" i="16" s="1"/>
  <c r="F49" i="5"/>
  <c r="E320" i="16"/>
  <c r="F320" i="16" s="1"/>
  <c r="E299" i="16"/>
  <c r="F299" i="16" s="1"/>
  <c r="E305" i="16"/>
  <c r="F305" i="16" s="1"/>
  <c r="E285" i="16"/>
  <c r="F285" i="16" s="1"/>
  <c r="E257" i="16"/>
  <c r="F257" i="16" s="1"/>
  <c r="E278" i="16"/>
  <c r="F278" i="16" s="1"/>
  <c r="E229" i="16"/>
  <c r="F229" i="16" s="1"/>
  <c r="E213" i="16"/>
  <c r="F213" i="16" s="1"/>
  <c r="E226" i="16"/>
  <c r="F226" i="16" s="1"/>
  <c r="E367" i="16"/>
  <c r="F367" i="16" s="1"/>
  <c r="E263" i="16"/>
  <c r="F263" i="16" s="1"/>
  <c r="E191" i="16"/>
  <c r="F191" i="16" s="1"/>
  <c r="E323" i="16"/>
  <c r="F323" i="16" s="1"/>
  <c r="E277" i="16"/>
  <c r="F277" i="16" s="1"/>
  <c r="E235" i="16"/>
  <c r="F235" i="16" s="1"/>
  <c r="E190" i="16"/>
  <c r="F190" i="16" s="1"/>
  <c r="E352" i="16"/>
  <c r="F352" i="16" s="1"/>
  <c r="E341" i="16"/>
  <c r="F341" i="16" s="1"/>
  <c r="E312" i="16"/>
  <c r="F312" i="16" s="1"/>
  <c r="E337" i="16"/>
  <c r="F337" i="16" s="1"/>
  <c r="E345" i="16"/>
  <c r="F345" i="16" s="1"/>
  <c r="E262" i="16"/>
  <c r="F262" i="16" s="1"/>
  <c r="E189" i="16"/>
  <c r="F189" i="16" s="1"/>
  <c r="E351" i="16"/>
  <c r="F351" i="16" s="1"/>
  <c r="E322" i="16"/>
  <c r="F322" i="16" s="1"/>
  <c r="E286" i="16"/>
  <c r="F286" i="16" s="1"/>
  <c r="E289" i="16"/>
  <c r="F289" i="16" s="1"/>
  <c r="E288" i="16"/>
  <c r="F288" i="16" s="1"/>
  <c r="E292" i="16"/>
  <c r="F292" i="16" s="1"/>
  <c r="E243" i="16"/>
  <c r="F243" i="16" s="1"/>
  <c r="E238" i="16"/>
  <c r="F238" i="16" s="1"/>
  <c r="E188" i="16"/>
  <c r="F188" i="16" s="1"/>
  <c r="E195" i="16"/>
  <c r="F195" i="16" s="1"/>
  <c r="E192" i="16"/>
  <c r="F192" i="16" s="1"/>
  <c r="E333" i="16"/>
  <c r="F333" i="16" s="1"/>
  <c r="E340" i="16"/>
  <c r="F340" i="16" s="1"/>
  <c r="E336" i="16"/>
  <c r="F336" i="16" s="1"/>
  <c r="E304" i="16"/>
  <c r="F304" i="16" s="1"/>
  <c r="E260" i="16"/>
  <c r="F260" i="16" s="1"/>
  <c r="E290" i="16"/>
  <c r="F290" i="16" s="1"/>
  <c r="E268" i="16"/>
  <c r="F268" i="16" s="1"/>
  <c r="E276" i="16"/>
  <c r="F276" i="16" s="1"/>
  <c r="E246" i="16"/>
  <c r="F246" i="16" s="1"/>
  <c r="E234" i="16"/>
  <c r="F234" i="16" s="1"/>
  <c r="E231" i="16"/>
  <c r="F231" i="16" s="1"/>
  <c r="E210" i="16"/>
  <c r="F210" i="16" s="1"/>
  <c r="E344" i="16"/>
  <c r="F344" i="16" s="1"/>
  <c r="E321" i="16"/>
  <c r="F321" i="16" s="1"/>
  <c r="E303" i="16"/>
  <c r="F303" i="16" s="1"/>
  <c r="E270" i="16"/>
  <c r="F270" i="16" s="1"/>
  <c r="E267" i="16"/>
  <c r="F267" i="16" s="1"/>
  <c r="E279" i="16"/>
  <c r="F279" i="16" s="1"/>
  <c r="E287" i="16"/>
  <c r="F287" i="16" s="1"/>
  <c r="E395" i="16"/>
  <c r="F395" i="16" s="1"/>
  <c r="E387" i="16"/>
  <c r="F387" i="16" s="1"/>
  <c r="E377" i="16"/>
  <c r="F377" i="16" s="1"/>
  <c r="E369" i="16"/>
  <c r="F369" i="16" s="1"/>
  <c r="E374" i="16"/>
  <c r="F374" i="16" s="1"/>
  <c r="E23" i="16"/>
  <c r="F23" i="16" s="1"/>
  <c r="E392" i="16"/>
  <c r="F392" i="16" s="1"/>
  <c r="E96" i="16"/>
  <c r="F96" i="16" s="1"/>
  <c r="E73" i="16"/>
  <c r="F73" i="16" s="1"/>
  <c r="E384" i="16"/>
  <c r="F384" i="16" s="1"/>
  <c r="E88" i="16"/>
  <c r="F88" i="16" s="1"/>
  <c r="E81" i="16"/>
  <c r="F81" i="16" s="1"/>
  <c r="E366" i="16"/>
  <c r="F366" i="16" s="1"/>
  <c r="E80" i="16"/>
  <c r="F80" i="16" s="1"/>
  <c r="E72" i="16"/>
  <c r="F72" i="16" s="1"/>
  <c r="E400" i="16"/>
  <c r="F400" i="16" s="1"/>
  <c r="K68" i="2"/>
  <c r="M68" i="2" s="1"/>
  <c r="E21" i="16"/>
  <c r="F21" i="16" s="1"/>
  <c r="E24" i="16"/>
  <c r="F24" i="16" s="1"/>
  <c r="E22" i="16"/>
  <c r="F22" i="16" s="1"/>
  <c r="E125" i="15"/>
  <c r="F125" i="15" s="1"/>
  <c r="E157" i="15"/>
  <c r="F157" i="15" s="1"/>
  <c r="E127" i="15"/>
  <c r="F127" i="15" s="1"/>
  <c r="E126" i="15"/>
  <c r="F126" i="15" s="1"/>
  <c r="E113" i="15"/>
  <c r="F113" i="15" s="1"/>
  <c r="E155" i="15"/>
  <c r="F155" i="15" s="1"/>
  <c r="E134" i="15"/>
  <c r="F134" i="15" s="1"/>
  <c r="E160" i="15"/>
  <c r="F160" i="15" s="1"/>
  <c r="E149" i="15"/>
  <c r="F149" i="15" s="1"/>
  <c r="E159" i="15"/>
  <c r="F159" i="15" s="1"/>
  <c r="E148" i="15"/>
  <c r="F148" i="15" s="1"/>
  <c r="E132" i="15"/>
  <c r="F132" i="15" s="1"/>
  <c r="E105" i="15"/>
  <c r="F105" i="15" s="1"/>
  <c r="E83" i="15"/>
  <c r="F83" i="15" s="1"/>
  <c r="E69" i="15"/>
  <c r="F69" i="15" s="1"/>
  <c r="E61" i="15"/>
  <c r="F61" i="15" s="1"/>
  <c r="E353" i="16"/>
  <c r="F353" i="16" s="1"/>
  <c r="E57" i="16"/>
  <c r="F57" i="16" s="1"/>
  <c r="E391" i="16"/>
  <c r="F391" i="16" s="1"/>
  <c r="E365" i="16"/>
  <c r="F365" i="16" s="1"/>
  <c r="E390" i="16"/>
  <c r="F390" i="16" s="1"/>
  <c r="E382" i="16"/>
  <c r="F382" i="16" s="1"/>
  <c r="E372" i="16"/>
  <c r="F372" i="16" s="1"/>
  <c r="E399" i="16"/>
  <c r="F399" i="16" s="1"/>
  <c r="E383" i="16"/>
  <c r="F383" i="16" s="1"/>
  <c r="E396" i="16"/>
  <c r="F396" i="16" s="1"/>
  <c r="E388" i="16"/>
  <c r="F388" i="16" s="1"/>
  <c r="E378" i="16"/>
  <c r="F378" i="16" s="1"/>
  <c r="E370" i="16"/>
  <c r="F370" i="16" s="1"/>
  <c r="E362" i="16"/>
  <c r="F362" i="16" s="1"/>
  <c r="E75" i="16"/>
  <c r="F75" i="16" s="1"/>
  <c r="E358" i="16"/>
  <c r="F358" i="16" s="1"/>
  <c r="E225" i="16"/>
  <c r="F225" i="16" s="1"/>
  <c r="L10" i="13"/>
  <c r="F142" i="2"/>
  <c r="F120" i="2"/>
  <c r="F119" i="2"/>
  <c r="E221" i="16"/>
  <c r="F221" i="16" s="1"/>
  <c r="F233" i="2"/>
  <c r="E222" i="16"/>
  <c r="F222" i="16" s="1"/>
  <c r="E319" i="16"/>
  <c r="F319" i="16" s="1"/>
  <c r="G20" i="13"/>
  <c r="G19" i="13"/>
  <c r="L21" i="13"/>
  <c r="L18" i="13"/>
  <c r="O18" i="13" s="1"/>
  <c r="G14" i="13"/>
  <c r="L17" i="13"/>
  <c r="L7" i="13"/>
  <c r="L14" i="13"/>
  <c r="O14" i="13" s="1"/>
  <c r="L3" i="13"/>
  <c r="L23" i="13"/>
  <c r="L4" i="13"/>
  <c r="M129" i="1"/>
  <c r="E96" i="15"/>
  <c r="F96" i="15" s="1"/>
  <c r="E15" i="15"/>
  <c r="F15" i="15" s="1"/>
  <c r="M127" i="1"/>
  <c r="F134" i="1"/>
  <c r="E72" i="15"/>
  <c r="F72" i="15" s="1"/>
  <c r="M139" i="1"/>
  <c r="E32" i="15"/>
  <c r="F32" i="15" s="1"/>
  <c r="E97" i="15"/>
  <c r="F97" i="15" s="1"/>
  <c r="F133" i="1"/>
  <c r="K125" i="1"/>
  <c r="M134" i="1"/>
  <c r="M133" i="1"/>
  <c r="M89" i="1"/>
  <c r="F89" i="1"/>
  <c r="M96" i="1"/>
  <c r="K93" i="1"/>
  <c r="M93" i="1" s="1"/>
  <c r="F93" i="1"/>
  <c r="E70" i="15"/>
  <c r="F70" i="15" s="1"/>
  <c r="E95" i="15"/>
  <c r="F95" i="15" s="1"/>
  <c r="D91" i="1"/>
  <c r="K91" i="1" s="1"/>
  <c r="M91" i="1" s="1"/>
  <c r="E64" i="15"/>
  <c r="F64" i="15" s="1"/>
  <c r="D88" i="1"/>
  <c r="E89" i="15" s="1"/>
  <c r="F89" i="15" s="1"/>
  <c r="E94" i="15"/>
  <c r="F94" i="15" s="1"/>
  <c r="E11" i="15"/>
  <c r="F11" i="15" s="1"/>
  <c r="E62" i="15"/>
  <c r="F62" i="15" s="1"/>
  <c r="E93" i="15"/>
  <c r="F93" i="15" s="1"/>
  <c r="E10" i="15"/>
  <c r="F10" i="15" s="1"/>
  <c r="E56" i="15"/>
  <c r="F56" i="15" s="1"/>
  <c r="E26" i="15"/>
  <c r="F26" i="15" s="1"/>
  <c r="E54" i="15"/>
  <c r="F54" i="15" s="1"/>
  <c r="E91" i="15"/>
  <c r="F91" i="15" s="1"/>
  <c r="E31" i="15"/>
  <c r="F31" i="15" s="1"/>
  <c r="E48" i="15"/>
  <c r="F48" i="15" s="1"/>
  <c r="E90" i="15"/>
  <c r="F90" i="15" s="1"/>
  <c r="E80" i="15"/>
  <c r="F80" i="15" s="1"/>
  <c r="E40" i="15"/>
  <c r="F40" i="15" s="1"/>
  <c r="E53" i="15"/>
  <c r="F53" i="15" s="1"/>
  <c r="K61" i="1"/>
  <c r="M61" i="1" s="1"/>
  <c r="E25" i="15"/>
  <c r="F25" i="15" s="1"/>
  <c r="E79" i="15"/>
  <c r="F79" i="15" s="1"/>
  <c r="E71" i="15"/>
  <c r="F71" i="15" s="1"/>
  <c r="E63" i="15"/>
  <c r="F63" i="15" s="1"/>
  <c r="E55" i="15"/>
  <c r="F55" i="15" s="1"/>
  <c r="E47" i="15"/>
  <c r="F47" i="15" s="1"/>
  <c r="E39" i="15"/>
  <c r="F39" i="15" s="1"/>
  <c r="E23" i="15"/>
  <c r="F23" i="15" s="1"/>
  <c r="E77" i="15"/>
  <c r="F77" i="15" s="1"/>
  <c r="F96" i="1"/>
  <c r="E4" i="15"/>
  <c r="F4" i="15" s="1"/>
  <c r="E9" i="15"/>
  <c r="F9" i="15" s="1"/>
  <c r="E68" i="15"/>
  <c r="F68" i="15" s="1"/>
  <c r="E60" i="15"/>
  <c r="F60" i="15" s="1"/>
  <c r="E36" i="15"/>
  <c r="F36" i="15" s="1"/>
  <c r="E78" i="15"/>
  <c r="F78" i="15" s="1"/>
  <c r="E8" i="15"/>
  <c r="F8" i="15" s="1"/>
  <c r="K24" i="1"/>
  <c r="E42" i="15"/>
  <c r="F42" i="15" s="1"/>
  <c r="M268" i="2"/>
  <c r="F262" i="2"/>
  <c r="E199" i="16"/>
  <c r="F199" i="16" s="1"/>
  <c r="E177" i="16"/>
  <c r="F177" i="16" s="1"/>
  <c r="F248" i="2"/>
  <c r="F247" i="2"/>
  <c r="M152" i="2"/>
  <c r="F152" i="2"/>
  <c r="M153" i="2"/>
  <c r="M151" i="2"/>
  <c r="E227" i="16"/>
  <c r="F227" i="16" s="1"/>
  <c r="M144" i="2"/>
  <c r="M143" i="2"/>
  <c r="F245" i="2"/>
  <c r="E200" i="16"/>
  <c r="F200" i="16" s="1"/>
  <c r="M116" i="2"/>
  <c r="F253" i="2"/>
  <c r="F275" i="2"/>
  <c r="M109" i="2"/>
  <c r="E198" i="16"/>
  <c r="F198" i="16" s="1"/>
  <c r="M108" i="2"/>
  <c r="F244" i="2"/>
  <c r="F249" i="2"/>
  <c r="E155" i="16"/>
  <c r="F155" i="16" s="1"/>
  <c r="F242" i="2"/>
  <c r="F212" i="2"/>
  <c r="E10" i="16"/>
  <c r="F10" i="16" s="1"/>
  <c r="E133" i="16"/>
  <c r="F133" i="16" s="1"/>
  <c r="F261" i="2"/>
  <c r="E347" i="16"/>
  <c r="F347" i="16" s="1"/>
  <c r="F103" i="2"/>
  <c r="F182" i="2"/>
  <c r="E331" i="16"/>
  <c r="F331" i="16" s="1"/>
  <c r="E207" i="16"/>
  <c r="F207" i="16" s="1"/>
  <c r="M115" i="2"/>
  <c r="F273" i="2"/>
  <c r="E258" i="16"/>
  <c r="F258" i="16" s="1"/>
  <c r="E176" i="16"/>
  <c r="F176" i="16" s="1"/>
  <c r="M114" i="2"/>
  <c r="M248" i="2"/>
  <c r="M212" i="2"/>
  <c r="E334" i="16"/>
  <c r="F334" i="16" s="1"/>
  <c r="E154" i="16"/>
  <c r="F154" i="16" s="1"/>
  <c r="E46" i="16"/>
  <c r="F46" i="16" s="1"/>
  <c r="E309" i="16"/>
  <c r="F309" i="16" s="1"/>
  <c r="E184" i="16"/>
  <c r="F184" i="16" s="1"/>
  <c r="F102" i="2"/>
  <c r="F284" i="2"/>
  <c r="K278" i="2"/>
  <c r="M278" i="2" s="1"/>
  <c r="K229" i="2"/>
  <c r="E37" i="16"/>
  <c r="F37" i="16" s="1"/>
  <c r="E293" i="16"/>
  <c r="F293" i="16" s="1"/>
  <c r="E20" i="16"/>
  <c r="F20" i="16" s="1"/>
  <c r="F254" i="2"/>
  <c r="F190" i="2"/>
  <c r="F283" i="2"/>
  <c r="F198" i="2"/>
  <c r="F279" i="2"/>
  <c r="K69" i="2"/>
  <c r="E32" i="16"/>
  <c r="F32" i="16" s="1"/>
  <c r="F246" i="2"/>
  <c r="M182" i="2"/>
  <c r="E349" i="16"/>
  <c r="F349" i="16" s="1"/>
  <c r="E215" i="16"/>
  <c r="F215" i="16" s="1"/>
  <c r="E157" i="16"/>
  <c r="F157" i="16" s="1"/>
  <c r="K280" i="2"/>
  <c r="M280" i="2" s="1"/>
  <c r="M243" i="2"/>
  <c r="E48" i="16"/>
  <c r="F48" i="16" s="1"/>
  <c r="E316" i="16"/>
  <c r="F316" i="16" s="1"/>
  <c r="F243" i="2"/>
  <c r="M249" i="2"/>
  <c r="M242" i="2"/>
  <c r="M142" i="2"/>
  <c r="E19" i="16"/>
  <c r="F19" i="16" s="1"/>
  <c r="E47" i="16"/>
  <c r="F47" i="16" s="1"/>
  <c r="E348" i="16"/>
  <c r="F348" i="16" s="1"/>
  <c r="E315" i="16"/>
  <c r="F315" i="16" s="1"/>
  <c r="E265" i="16"/>
  <c r="F265" i="16" s="1"/>
  <c r="E233" i="16"/>
  <c r="F233" i="16" s="1"/>
  <c r="E208" i="16"/>
  <c r="F208" i="16" s="1"/>
  <c r="E183" i="16"/>
  <c r="F183" i="16" s="1"/>
  <c r="F250" i="2"/>
  <c r="E328" i="16"/>
  <c r="F328" i="16" s="1"/>
  <c r="F137" i="2"/>
  <c r="E162" i="16"/>
  <c r="F162" i="16" s="1"/>
  <c r="E18" i="16"/>
  <c r="F18" i="16" s="1"/>
  <c r="F205" i="2"/>
  <c r="E185" i="16"/>
  <c r="F185" i="16" s="1"/>
  <c r="E204" i="16"/>
  <c r="F204" i="16" s="1"/>
  <c r="E194" i="16"/>
  <c r="F194" i="16" s="1"/>
  <c r="E169" i="16"/>
  <c r="F169" i="16" s="1"/>
  <c r="E151" i="16"/>
  <c r="F151" i="16" s="1"/>
  <c r="E146" i="16"/>
  <c r="F146" i="16" s="1"/>
  <c r="E138" i="16"/>
  <c r="F138" i="16" s="1"/>
  <c r="K277" i="2"/>
  <c r="M277" i="2" s="1"/>
  <c r="M247" i="2"/>
  <c r="M190" i="2"/>
  <c r="E15" i="16"/>
  <c r="F15" i="16" s="1"/>
  <c r="E343" i="16"/>
  <c r="F343" i="16" s="1"/>
  <c r="E150" i="16"/>
  <c r="F150" i="16" s="1"/>
  <c r="E6" i="16"/>
  <c r="F6" i="16" s="1"/>
  <c r="F260" i="2"/>
  <c r="F266" i="2"/>
  <c r="F241" i="2"/>
  <c r="E346" i="16"/>
  <c r="F346" i="16" s="1"/>
  <c r="E274" i="16"/>
  <c r="F274" i="16" s="1"/>
  <c r="E281" i="16"/>
  <c r="F281" i="16" s="1"/>
  <c r="E264" i="16"/>
  <c r="F264" i="16" s="1"/>
  <c r="E237" i="16"/>
  <c r="F237" i="16" s="1"/>
  <c r="E230" i="16"/>
  <c r="F230" i="16" s="1"/>
  <c r="E209" i="16"/>
  <c r="F209" i="16" s="1"/>
  <c r="E203" i="16"/>
  <c r="F203" i="16" s="1"/>
  <c r="E174" i="16"/>
  <c r="F174" i="16" s="1"/>
  <c r="E172" i="16"/>
  <c r="F172" i="16" s="1"/>
  <c r="E137" i="16"/>
  <c r="F137" i="16" s="1"/>
  <c r="K276" i="2"/>
  <c r="M276" i="2" s="1"/>
  <c r="M254" i="2"/>
  <c r="M246" i="2"/>
  <c r="M233" i="2"/>
  <c r="M198" i="2"/>
  <c r="E324" i="16"/>
  <c r="F324" i="16" s="1"/>
  <c r="E307" i="16"/>
  <c r="F307" i="16" s="1"/>
  <c r="E250" i="16"/>
  <c r="F250" i="16" s="1"/>
  <c r="E175" i="16"/>
  <c r="F175" i="16" s="1"/>
  <c r="F252" i="2"/>
  <c r="E311" i="16"/>
  <c r="F311" i="16" s="1"/>
  <c r="E35" i="16"/>
  <c r="F35" i="16" s="1"/>
  <c r="M259" i="2"/>
  <c r="M253" i="2"/>
  <c r="M77" i="2"/>
  <c r="K66" i="2"/>
  <c r="E13" i="16"/>
  <c r="F13" i="16" s="1"/>
  <c r="E40" i="16"/>
  <c r="F40" i="16" s="1"/>
  <c r="E301" i="16"/>
  <c r="F301" i="16" s="1"/>
  <c r="E283" i="16"/>
  <c r="F283" i="16" s="1"/>
  <c r="E249" i="16"/>
  <c r="F249" i="16" s="1"/>
  <c r="E168" i="16"/>
  <c r="F168" i="16" s="1"/>
  <c r="E142" i="16"/>
  <c r="F142" i="16" s="1"/>
  <c r="E8" i="16"/>
  <c r="F8" i="16" s="1"/>
  <c r="E44" i="16"/>
  <c r="F44" i="16" s="1"/>
  <c r="F259" i="2"/>
  <c r="K282" i="2"/>
  <c r="M282" i="2" s="1"/>
  <c r="K274" i="2"/>
  <c r="M274" i="2" s="1"/>
  <c r="M258" i="2"/>
  <c r="M252" i="2"/>
  <c r="M205" i="2"/>
  <c r="M137" i="2"/>
  <c r="E12" i="16"/>
  <c r="F12" i="16" s="1"/>
  <c r="E52" i="16"/>
  <c r="F52" i="16" s="1"/>
  <c r="E51" i="16"/>
  <c r="F51" i="16" s="1"/>
  <c r="E43" i="16"/>
  <c r="F43" i="16" s="1"/>
  <c r="E36" i="16"/>
  <c r="F36" i="16" s="1"/>
  <c r="K281" i="2"/>
  <c r="M281" i="2" s="1"/>
  <c r="M251" i="2"/>
  <c r="E11" i="16"/>
  <c r="F11" i="16" s="1"/>
  <c r="E38" i="16"/>
  <c r="F38" i="16" s="1"/>
  <c r="E216" i="16"/>
  <c r="F216" i="16" s="1"/>
  <c r="F92" i="1"/>
  <c r="F90" i="1"/>
  <c r="F95" i="1"/>
  <c r="F94" i="1"/>
  <c r="F77" i="2"/>
  <c r="J27" i="9" l="1"/>
  <c r="E92" i="15"/>
  <c r="F92" i="15" s="1"/>
  <c r="F91" i="1"/>
  <c r="F88" i="1"/>
  <c r="M88" i="1"/>
  <c r="M18" i="2"/>
  <c r="M17" i="2"/>
  <c r="F18" i="2"/>
  <c r="F17" i="2"/>
  <c r="G5" i="13" l="1"/>
  <c r="O5" i="13"/>
  <c r="O12" i="13"/>
  <c r="G12" i="13"/>
  <c r="F46" i="1"/>
  <c r="M46" i="1"/>
  <c r="M41" i="1"/>
  <c r="M40" i="1"/>
  <c r="F41" i="1"/>
  <c r="F40" i="1"/>
  <c r="M50" i="1"/>
  <c r="F50" i="1"/>
  <c r="M238" i="2"/>
  <c r="M232" i="2"/>
  <c r="G8" i="13" l="1"/>
  <c r="O8" i="13"/>
  <c r="O11" i="13"/>
  <c r="G11" i="13"/>
  <c r="P32" i="9"/>
  <c r="T32" i="9" s="1"/>
  <c r="O9" i="13"/>
  <c r="G9" i="13"/>
  <c r="G17" i="13"/>
  <c r="O17" i="13"/>
  <c r="O23" i="13" l="1"/>
  <c r="G23" i="13"/>
  <c r="O22" i="13"/>
  <c r="G22" i="13"/>
  <c r="O21" i="13"/>
  <c r="G21" i="13"/>
  <c r="E32" i="9" s="1"/>
  <c r="F32" i="9" s="1"/>
  <c r="O15" i="13"/>
  <c r="G15" i="13"/>
  <c r="I32" i="9" l="1"/>
  <c r="M157" i="2"/>
  <c r="M158" i="2"/>
  <c r="F157" i="2"/>
  <c r="F158" i="2"/>
  <c r="F30" i="2" l="1"/>
  <c r="M30" i="2"/>
  <c r="F31" i="2"/>
  <c r="M31" i="2"/>
  <c r="F32" i="2"/>
  <c r="M32" i="2"/>
  <c r="F33" i="2"/>
  <c r="M33" i="2"/>
  <c r="F34" i="2"/>
  <c r="M34" i="2"/>
  <c r="F35" i="2"/>
  <c r="M35" i="2"/>
  <c r="F36" i="2"/>
  <c r="M36" i="2"/>
  <c r="F37" i="2"/>
  <c r="M37" i="2"/>
  <c r="F38" i="2"/>
  <c r="M38" i="2"/>
  <c r="F39" i="2"/>
  <c r="M39" i="2"/>
  <c r="F40" i="2"/>
  <c r="M40" i="2"/>
  <c r="F46" i="5"/>
  <c r="M46" i="5"/>
  <c r="F47" i="5"/>
  <c r="M47" i="5"/>
  <c r="F48" i="5"/>
  <c r="M48" i="5"/>
  <c r="F50" i="5"/>
  <c r="M50" i="5"/>
  <c r="M45" i="5"/>
  <c r="F45" i="5"/>
  <c r="F38" i="5"/>
  <c r="M38" i="5"/>
  <c r="F39" i="5"/>
  <c r="M39" i="5"/>
  <c r="F40" i="5"/>
  <c r="M40" i="5"/>
  <c r="M14" i="1"/>
  <c r="F14" i="1"/>
  <c r="F35" i="1"/>
  <c r="M35" i="1"/>
  <c r="F36" i="1"/>
  <c r="M36" i="1"/>
  <c r="F39" i="1"/>
  <c r="M39" i="1"/>
  <c r="O3" i="13" l="1"/>
  <c r="F9" i="1" l="1"/>
  <c r="M9" i="1"/>
  <c r="O13" i="13" l="1"/>
  <c r="G13" i="13"/>
  <c r="O7" i="13" l="1"/>
  <c r="O6" i="13"/>
  <c r="O10" i="13"/>
  <c r="O4" i="13"/>
  <c r="P31" i="9" l="1"/>
  <c r="Q31" i="9" s="1"/>
  <c r="Q32" i="9"/>
  <c r="G3" i="13"/>
  <c r="G4" i="13"/>
  <c r="U32" i="9" l="1"/>
  <c r="R32" i="9"/>
  <c r="V32" i="9" s="1"/>
  <c r="J32" i="9"/>
  <c r="G32" i="9"/>
  <c r="K32" i="9" s="1"/>
  <c r="M5" i="11"/>
  <c r="M6" i="11"/>
  <c r="G6" i="13" l="1"/>
  <c r="G7" i="13"/>
  <c r="G10" i="13"/>
  <c r="E31" i="9" l="1"/>
  <c r="F31" i="9" s="1"/>
  <c r="J31" i="9" s="1"/>
  <c r="M37" i="1"/>
  <c r="F43" i="1"/>
  <c r="F37" i="1"/>
  <c r="M43" i="1"/>
  <c r="G31" i="9" l="1"/>
  <c r="F107" i="1"/>
  <c r="F108" i="1"/>
  <c r="F109" i="1"/>
  <c r="F110" i="1"/>
  <c r="F111" i="1"/>
  <c r="F112" i="1"/>
  <c r="F113" i="1"/>
  <c r="F114" i="1"/>
  <c r="F115" i="1"/>
  <c r="F116" i="1"/>
  <c r="F117" i="1"/>
  <c r="F118" i="1"/>
  <c r="F119" i="1"/>
  <c r="F120" i="1"/>
  <c r="F121" i="1"/>
  <c r="F122" i="1"/>
  <c r="F123" i="1"/>
  <c r="F124" i="1"/>
  <c r="F125" i="1"/>
  <c r="F126" i="1"/>
  <c r="F128" i="1"/>
  <c r="F130" i="1"/>
  <c r="F131" i="1"/>
  <c r="F132" i="1"/>
  <c r="F135" i="1"/>
  <c r="F136" i="1"/>
  <c r="F137" i="1"/>
  <c r="F138" i="1"/>
  <c r="F140" i="1"/>
  <c r="F141" i="1"/>
  <c r="F106" i="1"/>
  <c r="E14" i="8" l="1"/>
  <c r="I31" i="9" l="1"/>
  <c r="M8" i="11" l="1"/>
  <c r="M7" i="11"/>
  <c r="O7" i="11" s="1"/>
  <c r="O6" i="11"/>
  <c r="O5" i="11"/>
  <c r="M35" i="11"/>
  <c r="M34" i="11"/>
  <c r="O34" i="11" s="1"/>
  <c r="P29" i="9" s="1"/>
  <c r="Q29" i="9" s="1"/>
  <c r="U29" i="9" s="1"/>
  <c r="E35" i="11"/>
  <c r="G35" i="11" s="1"/>
  <c r="E30" i="9" s="1"/>
  <c r="E34" i="11"/>
  <c r="G34" i="11" s="1"/>
  <c r="E29" i="9" s="1"/>
  <c r="F29" i="9" s="1"/>
  <c r="O35" i="11"/>
  <c r="P30" i="9" s="1"/>
  <c r="Q30" i="9" s="1"/>
  <c r="U30" i="9" s="1"/>
  <c r="S44" i="9"/>
  <c r="S34" i="9"/>
  <c r="S17" i="9"/>
  <c r="S10" i="9"/>
  <c r="O29" i="11"/>
  <c r="O25" i="11"/>
  <c r="O24" i="11"/>
  <c r="O23" i="11"/>
  <c r="O22" i="11"/>
  <c r="O17" i="11"/>
  <c r="O16" i="11"/>
  <c r="O15" i="11"/>
  <c r="O14" i="11"/>
  <c r="O13" i="11"/>
  <c r="O12" i="11"/>
  <c r="O8" i="11"/>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44" i="5"/>
  <c r="M43" i="5"/>
  <c r="M42" i="5"/>
  <c r="M41"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285" i="2"/>
  <c r="M272" i="2"/>
  <c r="M271" i="2"/>
  <c r="M270" i="2"/>
  <c r="M269" i="2"/>
  <c r="M267" i="2"/>
  <c r="M265" i="2"/>
  <c r="M264" i="2"/>
  <c r="M263" i="2"/>
  <c r="M262" i="2"/>
  <c r="M261" i="2"/>
  <c r="M257" i="2"/>
  <c r="M256" i="2"/>
  <c r="M255" i="2"/>
  <c r="M240" i="2"/>
  <c r="M239" i="2"/>
  <c r="M237" i="2"/>
  <c r="M236" i="2"/>
  <c r="M235" i="2"/>
  <c r="M234" i="2"/>
  <c r="M231" i="2"/>
  <c r="M230" i="2"/>
  <c r="M229" i="2"/>
  <c r="M228" i="2"/>
  <c r="M227" i="2"/>
  <c r="M226" i="2"/>
  <c r="M225" i="2"/>
  <c r="M224" i="2"/>
  <c r="M223" i="2"/>
  <c r="M222" i="2"/>
  <c r="M221" i="2"/>
  <c r="M220" i="2"/>
  <c r="M219" i="2"/>
  <c r="M218" i="2"/>
  <c r="M217" i="2"/>
  <c r="M216" i="2"/>
  <c r="M215" i="2"/>
  <c r="M214" i="2"/>
  <c r="M213" i="2"/>
  <c r="M211" i="2"/>
  <c r="M210" i="2"/>
  <c r="M209" i="2"/>
  <c r="M208" i="2"/>
  <c r="M207" i="2"/>
  <c r="M206" i="2"/>
  <c r="M204" i="2"/>
  <c r="M203" i="2"/>
  <c r="M202" i="2"/>
  <c r="M201" i="2"/>
  <c r="M200" i="2"/>
  <c r="M199" i="2"/>
  <c r="M197" i="2"/>
  <c r="M196" i="2"/>
  <c r="M195" i="2"/>
  <c r="M194" i="2"/>
  <c r="M193" i="2"/>
  <c r="M192" i="2"/>
  <c r="M191" i="2"/>
  <c r="M189" i="2"/>
  <c r="M188" i="2"/>
  <c r="M187" i="2"/>
  <c r="M186" i="2"/>
  <c r="M185" i="2"/>
  <c r="M184" i="2"/>
  <c r="M183" i="2"/>
  <c r="M181" i="2"/>
  <c r="M180" i="2"/>
  <c r="M179" i="2"/>
  <c r="M178" i="2"/>
  <c r="M177" i="2"/>
  <c r="M176" i="2"/>
  <c r="M175" i="2"/>
  <c r="M174" i="2"/>
  <c r="M173" i="2"/>
  <c r="M172" i="2"/>
  <c r="M171" i="2"/>
  <c r="M170" i="2"/>
  <c r="M169" i="2"/>
  <c r="M168" i="2"/>
  <c r="M167" i="2"/>
  <c r="M166" i="2"/>
  <c r="M165" i="2"/>
  <c r="M164" i="2"/>
  <c r="M163" i="2"/>
  <c r="M162" i="2"/>
  <c r="M161" i="2"/>
  <c r="M160" i="2"/>
  <c r="M159" i="2"/>
  <c r="M156" i="2"/>
  <c r="M155" i="2"/>
  <c r="M154" i="2"/>
  <c r="M150" i="2"/>
  <c r="M149" i="2"/>
  <c r="M148" i="2"/>
  <c r="M147" i="2"/>
  <c r="M146" i="2"/>
  <c r="M145" i="2"/>
  <c r="M141" i="2"/>
  <c r="M140" i="2"/>
  <c r="M139" i="2"/>
  <c r="M138" i="2"/>
  <c r="M136" i="2"/>
  <c r="M135" i="2"/>
  <c r="M134" i="2"/>
  <c r="M133" i="2"/>
  <c r="M132" i="2"/>
  <c r="M131" i="2"/>
  <c r="M130" i="2"/>
  <c r="M129" i="2"/>
  <c r="M128" i="2"/>
  <c r="M127" i="2"/>
  <c r="M126" i="2"/>
  <c r="M125" i="2"/>
  <c r="M124" i="2"/>
  <c r="M123" i="2"/>
  <c r="M122" i="2"/>
  <c r="M121" i="2"/>
  <c r="M118" i="2"/>
  <c r="M117" i="2"/>
  <c r="M113" i="2"/>
  <c r="M112" i="2"/>
  <c r="M111" i="2"/>
  <c r="M110" i="2"/>
  <c r="M107" i="2"/>
  <c r="M106" i="2"/>
  <c r="M105" i="2"/>
  <c r="M104" i="2"/>
  <c r="M101" i="2"/>
  <c r="M100" i="2"/>
  <c r="M99" i="2"/>
  <c r="M98" i="2"/>
  <c r="M97" i="2"/>
  <c r="M96" i="2"/>
  <c r="M95" i="2"/>
  <c r="M94" i="2"/>
  <c r="M93" i="2"/>
  <c r="M92" i="2"/>
  <c r="M91" i="2"/>
  <c r="M90" i="2"/>
  <c r="M89" i="2"/>
  <c r="M88" i="2"/>
  <c r="M87" i="2"/>
  <c r="M86" i="2"/>
  <c r="M85" i="2"/>
  <c r="M84" i="2"/>
  <c r="M83" i="2"/>
  <c r="M82" i="2"/>
  <c r="M81" i="2"/>
  <c r="M80" i="2"/>
  <c r="M79" i="2"/>
  <c r="M78" i="2"/>
  <c r="M76" i="2"/>
  <c r="M75" i="2"/>
  <c r="M74" i="2"/>
  <c r="M73" i="2"/>
  <c r="M72" i="2"/>
  <c r="M71" i="2"/>
  <c r="M70" i="2"/>
  <c r="M69" i="2"/>
  <c r="M67" i="2"/>
  <c r="M66" i="2"/>
  <c r="M65" i="2"/>
  <c r="M64" i="2"/>
  <c r="M63" i="2"/>
  <c r="M62" i="2"/>
  <c r="M61" i="2"/>
  <c r="M60" i="2"/>
  <c r="M59" i="2"/>
  <c r="M58" i="2"/>
  <c r="M57" i="2"/>
  <c r="M53" i="2"/>
  <c r="M52" i="2"/>
  <c r="M51" i="2"/>
  <c r="M50" i="2"/>
  <c r="M49" i="2"/>
  <c r="M48" i="2"/>
  <c r="M47" i="2"/>
  <c r="M46" i="2"/>
  <c r="M45" i="2"/>
  <c r="M44" i="2"/>
  <c r="M43" i="2"/>
  <c r="M42" i="2"/>
  <c r="P60" i="9" s="1"/>
  <c r="M41" i="2"/>
  <c r="M29" i="2"/>
  <c r="M28" i="2"/>
  <c r="M24" i="2"/>
  <c r="P54" i="9" s="1"/>
  <c r="M23" i="2"/>
  <c r="M22" i="2"/>
  <c r="M21" i="2"/>
  <c r="M20" i="2"/>
  <c r="M19" i="2"/>
  <c r="M16" i="2"/>
  <c r="M15" i="2"/>
  <c r="M14" i="2"/>
  <c r="M13" i="2"/>
  <c r="M12" i="2"/>
  <c r="M11" i="2"/>
  <c r="M10" i="2"/>
  <c r="M9" i="2"/>
  <c r="M8" i="2"/>
  <c r="M7" i="2"/>
  <c r="M6" i="2"/>
  <c r="M5" i="2"/>
  <c r="M4" i="2"/>
  <c r="M3" i="2"/>
  <c r="M3" i="1"/>
  <c r="M4" i="1"/>
  <c r="M5" i="1"/>
  <c r="M6" i="1"/>
  <c r="M7" i="1"/>
  <c r="M8" i="1"/>
  <c r="M10" i="1"/>
  <c r="P7" i="9" s="1"/>
  <c r="Q7" i="9" s="1"/>
  <c r="U7" i="9" s="1"/>
  <c r="M11" i="1"/>
  <c r="P8" i="9" s="1"/>
  <c r="M12" i="1"/>
  <c r="M13" i="1"/>
  <c r="M15" i="1"/>
  <c r="M20" i="1"/>
  <c r="P14" i="9" s="1"/>
  <c r="T14" i="9" s="1"/>
  <c r="M21" i="1"/>
  <c r="P15" i="9" s="1"/>
  <c r="Q15" i="9" s="1"/>
  <c r="U15" i="9" s="1"/>
  <c r="M22" i="1"/>
  <c r="M23" i="1"/>
  <c r="M24" i="1"/>
  <c r="M25" i="1"/>
  <c r="P16" i="9" s="1"/>
  <c r="Q16" i="9" s="1"/>
  <c r="U16" i="9" s="1"/>
  <c r="M30" i="1"/>
  <c r="M31" i="1"/>
  <c r="M32" i="1"/>
  <c r="M33" i="1"/>
  <c r="M34" i="1"/>
  <c r="M38" i="1"/>
  <c r="M42" i="1"/>
  <c r="M44" i="1"/>
  <c r="M45" i="1"/>
  <c r="M47" i="1"/>
  <c r="M48" i="1"/>
  <c r="M49" i="1"/>
  <c r="M51" i="1"/>
  <c r="M52" i="1"/>
  <c r="M53" i="1"/>
  <c r="M54" i="1"/>
  <c r="M55" i="1"/>
  <c r="M56" i="1"/>
  <c r="M57" i="1"/>
  <c r="M58" i="1"/>
  <c r="M59" i="1"/>
  <c r="M60" i="1"/>
  <c r="M62" i="1"/>
  <c r="M63" i="1"/>
  <c r="M64" i="1"/>
  <c r="M65" i="1"/>
  <c r="M66" i="1"/>
  <c r="M67" i="1"/>
  <c r="M68" i="1"/>
  <c r="M69" i="1"/>
  <c r="M70" i="1"/>
  <c r="M71" i="1"/>
  <c r="M72" i="1"/>
  <c r="M73" i="1"/>
  <c r="M74" i="1"/>
  <c r="M75" i="1"/>
  <c r="M76" i="1"/>
  <c r="M77" i="1"/>
  <c r="M78" i="1"/>
  <c r="M79" i="1"/>
  <c r="M80" i="1"/>
  <c r="M81" i="1"/>
  <c r="M82" i="1"/>
  <c r="M83" i="1"/>
  <c r="M84" i="1"/>
  <c r="M100" i="1"/>
  <c r="P37" i="9" s="1"/>
  <c r="T37" i="9" s="1"/>
  <c r="M106" i="1"/>
  <c r="M107" i="1"/>
  <c r="M108" i="1"/>
  <c r="M109" i="1"/>
  <c r="M110" i="1"/>
  <c r="M111" i="1"/>
  <c r="M112" i="1"/>
  <c r="M113" i="1"/>
  <c r="M114" i="1"/>
  <c r="M115" i="1"/>
  <c r="M116" i="1"/>
  <c r="M117" i="1"/>
  <c r="M118" i="1"/>
  <c r="M119" i="1"/>
  <c r="M120" i="1"/>
  <c r="M121" i="1"/>
  <c r="M122" i="1"/>
  <c r="M123" i="1"/>
  <c r="M124" i="1"/>
  <c r="M125" i="1"/>
  <c r="P23" i="9" s="1"/>
  <c r="T23" i="9" s="1"/>
  <c r="M126" i="1"/>
  <c r="M128" i="1"/>
  <c r="M130" i="1"/>
  <c r="M131" i="1"/>
  <c r="M132" i="1"/>
  <c r="M135" i="1"/>
  <c r="M136" i="1"/>
  <c r="M137" i="1"/>
  <c r="M138" i="1"/>
  <c r="M140" i="1"/>
  <c r="M141" i="1"/>
  <c r="E15" i="8"/>
  <c r="E16" i="8"/>
  <c r="E17" i="8"/>
  <c r="E18" i="8"/>
  <c r="E19" i="8"/>
  <c r="E13" i="8"/>
  <c r="G23" i="11"/>
  <c r="G24" i="11"/>
  <c r="G25" i="11"/>
  <c r="G29" i="11"/>
  <c r="G13" i="11"/>
  <c r="G14" i="11"/>
  <c r="G15" i="11"/>
  <c r="G16" i="11"/>
  <c r="G17" i="11"/>
  <c r="F285" i="2"/>
  <c r="F4" i="6"/>
  <c r="F66" i="2"/>
  <c r="F20" i="5"/>
  <c r="F19" i="5"/>
  <c r="F18" i="5"/>
  <c r="G22" i="11"/>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2" i="12"/>
  <c r="B62" i="12"/>
  <c r="B63" i="12"/>
  <c r="G12" i="11"/>
  <c r="G6" i="11"/>
  <c r="G7" i="11"/>
  <c r="G8" i="11"/>
  <c r="F3" i="1"/>
  <c r="F4" i="1"/>
  <c r="F5" i="1"/>
  <c r="F6" i="1"/>
  <c r="F7" i="1"/>
  <c r="F8" i="1"/>
  <c r="F10" i="1"/>
  <c r="E7" i="9" s="1"/>
  <c r="F7" i="9" s="1"/>
  <c r="J7" i="9" s="1"/>
  <c r="F11" i="1"/>
  <c r="E8" i="9" s="1"/>
  <c r="F12" i="1"/>
  <c r="F13" i="1"/>
  <c r="F15" i="1"/>
  <c r="F20" i="1"/>
  <c r="E14" i="9" s="1"/>
  <c r="F14" i="9" s="1"/>
  <c r="J14" i="9" s="1"/>
  <c r="F21" i="1"/>
  <c r="E15" i="9" s="1"/>
  <c r="F22" i="1"/>
  <c r="F23" i="1"/>
  <c r="F24" i="1"/>
  <c r="F25" i="1"/>
  <c r="E16" i="9" s="1"/>
  <c r="F30" i="1"/>
  <c r="F31" i="1"/>
  <c r="F32" i="1"/>
  <c r="F33" i="1"/>
  <c r="F34" i="1"/>
  <c r="F38" i="1"/>
  <c r="F42" i="1"/>
  <c r="F44" i="1"/>
  <c r="F45" i="1"/>
  <c r="F47" i="1"/>
  <c r="F48" i="1"/>
  <c r="F49" i="1"/>
  <c r="F51" i="1"/>
  <c r="F52" i="1"/>
  <c r="F53" i="1"/>
  <c r="F54" i="1"/>
  <c r="F55" i="1"/>
  <c r="F56" i="1"/>
  <c r="F57" i="1"/>
  <c r="F58" i="1"/>
  <c r="F59" i="1"/>
  <c r="F60" i="1"/>
  <c r="F62" i="1"/>
  <c r="F63" i="1"/>
  <c r="F64" i="1"/>
  <c r="F65" i="1"/>
  <c r="F66" i="1"/>
  <c r="F67" i="1"/>
  <c r="F68" i="1"/>
  <c r="F69" i="1"/>
  <c r="F70" i="1"/>
  <c r="F71" i="1"/>
  <c r="F72" i="1"/>
  <c r="F73" i="1"/>
  <c r="F74" i="1"/>
  <c r="F75" i="1"/>
  <c r="F76" i="1"/>
  <c r="F77" i="1"/>
  <c r="F78" i="1"/>
  <c r="F79" i="1"/>
  <c r="F80" i="1"/>
  <c r="F81" i="1"/>
  <c r="F82" i="1"/>
  <c r="F83" i="1"/>
  <c r="F84" i="1"/>
  <c r="F100" i="1"/>
  <c r="E37" i="9" s="1"/>
  <c r="F37" i="9" s="1"/>
  <c r="J37" i="9" s="1"/>
  <c r="G5" i="11"/>
  <c r="E23" i="9"/>
  <c r="B53" i="12"/>
  <c r="B54" i="12"/>
  <c r="B55" i="12"/>
  <c r="B56" i="12"/>
  <c r="B57" i="12"/>
  <c r="B58" i="12"/>
  <c r="B59" i="12"/>
  <c r="B60" i="12"/>
  <c r="B61"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3" i="12"/>
  <c r="F4" i="5"/>
  <c r="F5" i="5"/>
  <c r="F6" i="5"/>
  <c r="F7" i="5"/>
  <c r="F8" i="5"/>
  <c r="F9" i="5"/>
  <c r="F10" i="5"/>
  <c r="F11" i="5"/>
  <c r="F12" i="5"/>
  <c r="F13" i="5"/>
  <c r="F14" i="5"/>
  <c r="F15" i="5"/>
  <c r="F16" i="5"/>
  <c r="F17" i="5"/>
  <c r="F21" i="5"/>
  <c r="F22" i="5"/>
  <c r="F23" i="5"/>
  <c r="F24" i="5"/>
  <c r="F25" i="5"/>
  <c r="F26" i="5"/>
  <c r="F27" i="5"/>
  <c r="F28" i="5"/>
  <c r="F29" i="5"/>
  <c r="F30" i="5"/>
  <c r="F31" i="5"/>
  <c r="F32" i="5"/>
  <c r="F33" i="5"/>
  <c r="F34" i="5"/>
  <c r="F35" i="5"/>
  <c r="F36" i="5"/>
  <c r="F37" i="5"/>
  <c r="F41" i="5"/>
  <c r="F42" i="5"/>
  <c r="F43" i="5"/>
  <c r="F44" i="5"/>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272" i="2"/>
  <c r="F271" i="2"/>
  <c r="F270" i="2"/>
  <c r="F269" i="2"/>
  <c r="F267" i="2"/>
  <c r="F265" i="2"/>
  <c r="F264" i="2"/>
  <c r="F257" i="2"/>
  <c r="F256" i="2"/>
  <c r="F255" i="2"/>
  <c r="F240" i="2"/>
  <c r="F239" i="2"/>
  <c r="F237" i="2"/>
  <c r="F238" i="2"/>
  <c r="F232" i="2"/>
  <c r="F236" i="2"/>
  <c r="F235" i="2"/>
  <c r="F234" i="2"/>
  <c r="F231" i="2"/>
  <c r="F230" i="2"/>
  <c r="F229" i="2"/>
  <c r="F228" i="2"/>
  <c r="F227" i="2"/>
  <c r="F226" i="2"/>
  <c r="F225" i="2"/>
  <c r="F224" i="2"/>
  <c r="F223" i="2"/>
  <c r="F222" i="2"/>
  <c r="F221" i="2"/>
  <c r="F220" i="2"/>
  <c r="F219" i="2"/>
  <c r="F218" i="2"/>
  <c r="F217" i="2"/>
  <c r="F216" i="2"/>
  <c r="F215" i="2"/>
  <c r="F214" i="2"/>
  <c r="F213" i="2"/>
  <c r="F211" i="2"/>
  <c r="F210" i="2"/>
  <c r="F209" i="2"/>
  <c r="F208" i="2"/>
  <c r="F207" i="2"/>
  <c r="F206" i="2"/>
  <c r="F204" i="2"/>
  <c r="F203" i="2"/>
  <c r="F202" i="2"/>
  <c r="F201" i="2"/>
  <c r="F200" i="2"/>
  <c r="F199" i="2"/>
  <c r="F197" i="2"/>
  <c r="F196" i="2"/>
  <c r="F195" i="2"/>
  <c r="F194" i="2"/>
  <c r="F193" i="2"/>
  <c r="F192" i="2"/>
  <c r="F191" i="2"/>
  <c r="F189" i="2"/>
  <c r="F188" i="2"/>
  <c r="F187" i="2"/>
  <c r="F186" i="2"/>
  <c r="F185" i="2"/>
  <c r="F184" i="2"/>
  <c r="F183" i="2"/>
  <c r="F181" i="2"/>
  <c r="F180" i="2"/>
  <c r="F179" i="2"/>
  <c r="F178" i="2"/>
  <c r="F177" i="2"/>
  <c r="F176" i="2"/>
  <c r="F175" i="2"/>
  <c r="F174" i="2"/>
  <c r="F173" i="2"/>
  <c r="F172" i="2"/>
  <c r="F171" i="2"/>
  <c r="F170" i="2"/>
  <c r="F169" i="2"/>
  <c r="F168" i="2"/>
  <c r="F167" i="2"/>
  <c r="F166" i="2"/>
  <c r="F165" i="2"/>
  <c r="F164" i="2"/>
  <c r="F163" i="2"/>
  <c r="F162" i="2"/>
  <c r="F161" i="2"/>
  <c r="F160" i="2"/>
  <c r="F159" i="2"/>
  <c r="F156" i="2"/>
  <c r="F155" i="2"/>
  <c r="F154" i="2"/>
  <c r="F150" i="2"/>
  <c r="F149" i="2"/>
  <c r="F148" i="2"/>
  <c r="F147" i="2"/>
  <c r="F146" i="2"/>
  <c r="F145" i="2"/>
  <c r="F141" i="2"/>
  <c r="F140" i="2"/>
  <c r="F139" i="2"/>
  <c r="F138" i="2"/>
  <c r="F136" i="2"/>
  <c r="F135" i="2"/>
  <c r="F134" i="2"/>
  <c r="F133" i="2"/>
  <c r="F132" i="2"/>
  <c r="F131" i="2"/>
  <c r="F130" i="2"/>
  <c r="F129" i="2"/>
  <c r="F128" i="2"/>
  <c r="F127" i="2"/>
  <c r="F126" i="2"/>
  <c r="F125" i="2"/>
  <c r="F124" i="2"/>
  <c r="F123" i="2"/>
  <c r="F122" i="2"/>
  <c r="F121" i="2"/>
  <c r="F118" i="2"/>
  <c r="F117" i="2"/>
  <c r="F113" i="2"/>
  <c r="F112" i="2"/>
  <c r="F111" i="2"/>
  <c r="F110" i="2"/>
  <c r="F107" i="2"/>
  <c r="F106" i="2"/>
  <c r="F105" i="2"/>
  <c r="F104" i="2"/>
  <c r="F101" i="2"/>
  <c r="F100" i="2"/>
  <c r="F99" i="2"/>
  <c r="F98" i="2"/>
  <c r="F97" i="2"/>
  <c r="F96" i="2"/>
  <c r="F95" i="2"/>
  <c r="F94" i="2"/>
  <c r="F93" i="2"/>
  <c r="F92" i="2"/>
  <c r="F91" i="2"/>
  <c r="F90" i="2"/>
  <c r="F89" i="2"/>
  <c r="F88" i="2"/>
  <c r="F87" i="2"/>
  <c r="F86" i="2"/>
  <c r="F85" i="2"/>
  <c r="F84" i="2"/>
  <c r="F83" i="2"/>
  <c r="F82" i="2"/>
  <c r="F81" i="2"/>
  <c r="F80" i="2"/>
  <c r="F79" i="2"/>
  <c r="F78" i="2"/>
  <c r="F76" i="2"/>
  <c r="F75" i="2"/>
  <c r="F74" i="2"/>
  <c r="F73" i="2"/>
  <c r="F72" i="2"/>
  <c r="F71" i="2"/>
  <c r="F70" i="2"/>
  <c r="F69" i="2"/>
  <c r="F67" i="2"/>
  <c r="F65" i="2"/>
  <c r="F64" i="2"/>
  <c r="F63" i="2"/>
  <c r="F62" i="2"/>
  <c r="F61" i="2"/>
  <c r="F60" i="2"/>
  <c r="F59" i="2"/>
  <c r="F58" i="2"/>
  <c r="F57" i="2"/>
  <c r="F53" i="2"/>
  <c r="F52" i="2"/>
  <c r="F51" i="2"/>
  <c r="F50" i="2"/>
  <c r="F49" i="2"/>
  <c r="F48" i="2"/>
  <c r="F47" i="2"/>
  <c r="F46" i="2"/>
  <c r="F45" i="2"/>
  <c r="F44" i="2"/>
  <c r="F43" i="2"/>
  <c r="F42" i="2"/>
  <c r="F41" i="2"/>
  <c r="F29" i="2"/>
  <c r="F28" i="2"/>
  <c r="F4" i="2"/>
  <c r="F5" i="2"/>
  <c r="F6" i="2"/>
  <c r="F7" i="2"/>
  <c r="F8" i="2"/>
  <c r="F9" i="2"/>
  <c r="F10" i="2"/>
  <c r="F11" i="2"/>
  <c r="F12" i="2"/>
  <c r="F13" i="2"/>
  <c r="F14" i="2"/>
  <c r="F15" i="2"/>
  <c r="F16" i="2"/>
  <c r="F19" i="2"/>
  <c r="F20" i="2"/>
  <c r="F21" i="2"/>
  <c r="F22" i="2"/>
  <c r="F23" i="2"/>
  <c r="F24" i="2"/>
  <c r="E54" i="9" s="1"/>
  <c r="F3" i="2"/>
  <c r="H44" i="9"/>
  <c r="H34" i="9"/>
  <c r="H17" i="9"/>
  <c r="H10" i="9"/>
  <c r="P25" i="9" l="1"/>
  <c r="Q25" i="9" s="1"/>
  <c r="U25" i="9" s="1"/>
  <c r="P63" i="9"/>
  <c r="Q63" i="9" s="1"/>
  <c r="U63" i="9" s="1"/>
  <c r="E63" i="9"/>
  <c r="P69" i="9"/>
  <c r="T69" i="9" s="1"/>
  <c r="P53" i="9"/>
  <c r="T53" i="9" s="1"/>
  <c r="E53" i="9"/>
  <c r="I53" i="9" s="1"/>
  <c r="E69" i="9"/>
  <c r="P67" i="9"/>
  <c r="T67" i="9" s="1"/>
  <c r="E67" i="9"/>
  <c r="F67" i="9" s="1"/>
  <c r="E58" i="9"/>
  <c r="I58" i="9" s="1"/>
  <c r="P58" i="9"/>
  <c r="Q58" i="9" s="1"/>
  <c r="R58" i="9" s="1"/>
  <c r="E52" i="9"/>
  <c r="I52" i="9" s="1"/>
  <c r="E51" i="9"/>
  <c r="I51" i="9" s="1"/>
  <c r="P68" i="9"/>
  <c r="T68" i="9" s="1"/>
  <c r="E68" i="9"/>
  <c r="I68" i="9" s="1"/>
  <c r="P52" i="9"/>
  <c r="E50" i="9"/>
  <c r="E61" i="9"/>
  <c r="F61" i="9" s="1"/>
  <c r="J61" i="9" s="1"/>
  <c r="P59" i="9"/>
  <c r="Q59" i="9" s="1"/>
  <c r="U59" i="9" s="1"/>
  <c r="P61" i="9"/>
  <c r="Q61" i="9" s="1"/>
  <c r="U61" i="9" s="1"/>
  <c r="P62" i="9"/>
  <c r="T62" i="9" s="1"/>
  <c r="E59" i="9"/>
  <c r="F59" i="9" s="1"/>
  <c r="J59" i="9" s="1"/>
  <c r="E60" i="9"/>
  <c r="F60" i="9" s="1"/>
  <c r="J60" i="9" s="1"/>
  <c r="E62" i="9"/>
  <c r="P50" i="9"/>
  <c r="T50" i="9" s="1"/>
  <c r="P51" i="9"/>
  <c r="E20" i="9"/>
  <c r="I20" i="9" s="1"/>
  <c r="P40" i="9"/>
  <c r="Q40" i="9" s="1"/>
  <c r="R40" i="9" s="1"/>
  <c r="P41" i="9"/>
  <c r="T41" i="9" s="1"/>
  <c r="P42" i="9"/>
  <c r="T42" i="9" s="1"/>
  <c r="T8" i="9"/>
  <c r="Q8" i="9"/>
  <c r="F8" i="9"/>
  <c r="I8" i="9"/>
  <c r="T30" i="9"/>
  <c r="P22" i="9"/>
  <c r="Q22" i="9" s="1"/>
  <c r="U22" i="9" s="1"/>
  <c r="Q60" i="9"/>
  <c r="U60" i="9" s="1"/>
  <c r="T60" i="9"/>
  <c r="P21" i="9"/>
  <c r="Q21" i="9" s="1"/>
  <c r="U21" i="9" s="1"/>
  <c r="E5" i="9"/>
  <c r="I5" i="9" s="1"/>
  <c r="P5" i="9"/>
  <c r="Q5" i="9" s="1"/>
  <c r="E33" i="9"/>
  <c r="F33" i="9" s="1"/>
  <c r="J33" i="9" s="1"/>
  <c r="E6" i="9"/>
  <c r="I6" i="9" s="1"/>
  <c r="E13" i="9"/>
  <c r="F13" i="9" s="1"/>
  <c r="J13" i="9" s="1"/>
  <c r="P13" i="9"/>
  <c r="T13" i="9" s="1"/>
  <c r="K31" i="9"/>
  <c r="E22" i="9"/>
  <c r="F22" i="9" s="1"/>
  <c r="J22" i="9" s="1"/>
  <c r="E28" i="9"/>
  <c r="F28" i="9" s="1"/>
  <c r="J28" i="9" s="1"/>
  <c r="E9" i="9"/>
  <c r="F9" i="9" s="1"/>
  <c r="J9" i="9" s="1"/>
  <c r="E41" i="9"/>
  <c r="I41" i="9" s="1"/>
  <c r="E42" i="9"/>
  <c r="F42" i="9" s="1"/>
  <c r="J42" i="9" s="1"/>
  <c r="P33" i="9"/>
  <c r="Q33" i="9" s="1"/>
  <c r="U33" i="9" s="1"/>
  <c r="P28" i="9"/>
  <c r="T28" i="9" s="1"/>
  <c r="P24" i="9"/>
  <c r="T24" i="9" s="1"/>
  <c r="H46" i="9"/>
  <c r="I7" i="9"/>
  <c r="S46" i="9"/>
  <c r="R7" i="9"/>
  <c r="V7" i="9" s="1"/>
  <c r="T7" i="9"/>
  <c r="R30" i="9"/>
  <c r="V30" i="9" s="1"/>
  <c r="G14" i="9"/>
  <c r="K14" i="9" s="1"/>
  <c r="G7" i="9"/>
  <c r="K7" i="9" s="1"/>
  <c r="T15" i="9"/>
  <c r="E24" i="9"/>
  <c r="I24" i="9" s="1"/>
  <c r="I54" i="9"/>
  <c r="F54" i="9"/>
  <c r="J54" i="9" s="1"/>
  <c r="I29" i="9"/>
  <c r="J29" i="9"/>
  <c r="G37" i="9"/>
  <c r="K37" i="9" s="1"/>
  <c r="I37" i="9"/>
  <c r="E43" i="9"/>
  <c r="E25" i="9"/>
  <c r="F25" i="9" s="1"/>
  <c r="T54" i="9"/>
  <c r="Q54" i="9"/>
  <c r="F30" i="9"/>
  <c r="J30" i="9" s="1"/>
  <c r="Q37" i="9"/>
  <c r="U37" i="9" s="1"/>
  <c r="P43" i="9"/>
  <c r="R16" i="9"/>
  <c r="V16" i="9" s="1"/>
  <c r="T16" i="9"/>
  <c r="Q14" i="9"/>
  <c r="U14" i="9" s="1"/>
  <c r="I15" i="9"/>
  <c r="F15" i="9"/>
  <c r="Q23" i="9"/>
  <c r="U23" i="9" s="1"/>
  <c r="I14" i="9"/>
  <c r="I16" i="9"/>
  <c r="F16" i="9"/>
  <c r="P26" i="9"/>
  <c r="I30" i="9"/>
  <c r="E26" i="9"/>
  <c r="F26" i="9" s="1"/>
  <c r="J26" i="9" s="1"/>
  <c r="E40" i="9"/>
  <c r="P6" i="9"/>
  <c r="E21" i="9"/>
  <c r="R15" i="9"/>
  <c r="V15" i="9" s="1"/>
  <c r="P9" i="9"/>
  <c r="P20" i="9"/>
  <c r="T29" i="9"/>
  <c r="R29" i="9"/>
  <c r="V29" i="9" s="1"/>
  <c r="F23" i="9"/>
  <c r="J23" i="9" s="1"/>
  <c r="I23" i="9"/>
  <c r="T25" i="9" l="1"/>
  <c r="R59" i="9"/>
  <c r="V59" i="9" s="1"/>
  <c r="T59" i="9"/>
  <c r="G60" i="9"/>
  <c r="K60" i="9" s="1"/>
  <c r="G59" i="9"/>
  <c r="K59" i="9" s="1"/>
  <c r="I60" i="9"/>
  <c r="I59" i="9"/>
  <c r="F20" i="9"/>
  <c r="J20" i="9" s="1"/>
  <c r="I67" i="9"/>
  <c r="E70" i="9"/>
  <c r="Q68" i="9"/>
  <c r="U68" i="9" s="1"/>
  <c r="F58" i="9"/>
  <c r="G58" i="9" s="1"/>
  <c r="K58" i="9" s="1"/>
  <c r="F52" i="9"/>
  <c r="J52" i="9" s="1"/>
  <c r="T5" i="9"/>
  <c r="F5" i="9"/>
  <c r="G5" i="9" s="1"/>
  <c r="K5" i="9" s="1"/>
  <c r="G61" i="9"/>
  <c r="K61" i="9" s="1"/>
  <c r="I61" i="9"/>
  <c r="Q62" i="9"/>
  <c r="U62" i="9" s="1"/>
  <c r="F68" i="9"/>
  <c r="J68" i="9" s="1"/>
  <c r="I69" i="9"/>
  <c r="F69" i="9"/>
  <c r="J69" i="9" s="1"/>
  <c r="Q67" i="9"/>
  <c r="R67" i="9" s="1"/>
  <c r="T61" i="9"/>
  <c r="R60" i="9"/>
  <c r="V60" i="9" s="1"/>
  <c r="P70" i="9"/>
  <c r="T40" i="9"/>
  <c r="Q41" i="9"/>
  <c r="U41" i="9" s="1"/>
  <c r="T22" i="9"/>
  <c r="P44" i="9"/>
  <c r="Q42" i="9"/>
  <c r="U42" i="9" s="1"/>
  <c r="R8" i="9"/>
  <c r="V8" i="9" s="1"/>
  <c r="U8" i="9"/>
  <c r="G8" i="9"/>
  <c r="K8" i="9" s="1"/>
  <c r="J8" i="9"/>
  <c r="R22" i="9"/>
  <c r="V22" i="9" s="1"/>
  <c r="F53" i="9"/>
  <c r="J53" i="9" s="1"/>
  <c r="R63" i="9"/>
  <c r="V63" i="9" s="1"/>
  <c r="E64" i="9"/>
  <c r="F51" i="9"/>
  <c r="J51" i="9" s="1"/>
  <c r="P17" i="9"/>
  <c r="Q13" i="9"/>
  <c r="U13" i="9" s="1"/>
  <c r="U17" i="9" s="1"/>
  <c r="P64" i="9"/>
  <c r="Q53" i="9"/>
  <c r="U53" i="9" s="1"/>
  <c r="Q69" i="9"/>
  <c r="U69" i="9" s="1"/>
  <c r="T63" i="9"/>
  <c r="I22" i="9"/>
  <c r="E17" i="9"/>
  <c r="I33" i="9"/>
  <c r="I13" i="9"/>
  <c r="I17" i="9" s="1"/>
  <c r="T21" i="9"/>
  <c r="G22" i="9"/>
  <c r="K22" i="9" s="1"/>
  <c r="G33" i="9"/>
  <c r="K33" i="9" s="1"/>
  <c r="T58" i="9"/>
  <c r="Q50" i="9"/>
  <c r="R50" i="9" s="1"/>
  <c r="V50" i="9" s="1"/>
  <c r="Q28" i="9"/>
  <c r="U28" i="9" s="1"/>
  <c r="I9" i="9"/>
  <c r="I10" i="9" s="1"/>
  <c r="G28" i="9"/>
  <c r="K28" i="9" s="1"/>
  <c r="E10" i="9"/>
  <c r="F6" i="9"/>
  <c r="J6" i="9" s="1"/>
  <c r="G13" i="9"/>
  <c r="K13" i="9" s="1"/>
  <c r="F41" i="9"/>
  <c r="J41" i="9" s="1"/>
  <c r="T17" i="9"/>
  <c r="Q24" i="9"/>
  <c r="U24" i="9" s="1"/>
  <c r="I42" i="9"/>
  <c r="U31" i="9"/>
  <c r="T31" i="9"/>
  <c r="I28" i="9"/>
  <c r="G42" i="9"/>
  <c r="K42" i="9" s="1"/>
  <c r="R33" i="9"/>
  <c r="V33" i="9" s="1"/>
  <c r="T33" i="9"/>
  <c r="P55" i="9"/>
  <c r="G54" i="9"/>
  <c r="K54" i="9" s="1"/>
  <c r="F17" i="9"/>
  <c r="R21" i="9"/>
  <c r="V21" i="9" s="1"/>
  <c r="P10" i="9"/>
  <c r="G30" i="9"/>
  <c r="K30" i="9" s="1"/>
  <c r="F24" i="9"/>
  <c r="J24" i="9" s="1"/>
  <c r="I26" i="9"/>
  <c r="T26" i="9"/>
  <c r="Q26" i="9"/>
  <c r="U26" i="9" s="1"/>
  <c r="V58" i="9"/>
  <c r="J67" i="9"/>
  <c r="T20" i="9"/>
  <c r="P34" i="9"/>
  <c r="Q20" i="9"/>
  <c r="R20" i="9" s="1"/>
  <c r="I62" i="9"/>
  <c r="F62" i="9"/>
  <c r="J62" i="9" s="1"/>
  <c r="T52" i="9"/>
  <c r="Q52" i="9"/>
  <c r="U52" i="9" s="1"/>
  <c r="U40" i="9"/>
  <c r="J16" i="9"/>
  <c r="G16" i="9"/>
  <c r="K16" i="9" s="1"/>
  <c r="G67" i="9"/>
  <c r="R23" i="9"/>
  <c r="V23" i="9" s="1"/>
  <c r="J15" i="9"/>
  <c r="G15" i="9"/>
  <c r="K15" i="9" s="1"/>
  <c r="U58" i="9"/>
  <c r="R37" i="9"/>
  <c r="V37" i="9" s="1"/>
  <c r="R25" i="9"/>
  <c r="V25" i="9" s="1"/>
  <c r="T70" i="9"/>
  <c r="V40" i="9"/>
  <c r="F21" i="9"/>
  <c r="I21" i="9"/>
  <c r="T51" i="9"/>
  <c r="Q51" i="9"/>
  <c r="U51" i="9" s="1"/>
  <c r="I63" i="9"/>
  <c r="F63" i="9"/>
  <c r="J63" i="9" s="1"/>
  <c r="G29" i="9"/>
  <c r="K29" i="9" s="1"/>
  <c r="T6" i="9"/>
  <c r="Q6" i="9"/>
  <c r="U6" i="9" s="1"/>
  <c r="T9" i="9"/>
  <c r="Q9" i="9"/>
  <c r="U9" i="9" s="1"/>
  <c r="F40" i="9"/>
  <c r="E44" i="9"/>
  <c r="I40" i="9"/>
  <c r="E34" i="9"/>
  <c r="U5" i="9"/>
  <c r="E55" i="9"/>
  <c r="I50" i="9"/>
  <c r="I55" i="9" s="1"/>
  <c r="F50" i="9"/>
  <c r="G50" i="9" s="1"/>
  <c r="G9" i="9"/>
  <c r="K9" i="9" s="1"/>
  <c r="R5" i="9"/>
  <c r="R14" i="9"/>
  <c r="T43" i="9"/>
  <c r="Q43" i="9"/>
  <c r="U43" i="9" s="1"/>
  <c r="U54" i="9"/>
  <c r="R54" i="9"/>
  <c r="V54" i="9" s="1"/>
  <c r="J25" i="9"/>
  <c r="I25" i="9"/>
  <c r="I43" i="9"/>
  <c r="F43" i="9"/>
  <c r="J43" i="9" s="1"/>
  <c r="R61" i="9"/>
  <c r="V61" i="9" s="1"/>
  <c r="G26" i="9"/>
  <c r="K26" i="9" s="1"/>
  <c r="G23" i="9"/>
  <c r="K23" i="9" s="1"/>
  <c r="G20" i="9" l="1"/>
  <c r="K20" i="9" s="1"/>
  <c r="J5" i="9"/>
  <c r="J10" i="9" s="1"/>
  <c r="I70" i="9"/>
  <c r="Q64" i="9"/>
  <c r="R68" i="9"/>
  <c r="V68" i="9" s="1"/>
  <c r="R62" i="9"/>
  <c r="V62" i="9" s="1"/>
  <c r="V64" i="9" s="1"/>
  <c r="G52" i="9"/>
  <c r="K52" i="9" s="1"/>
  <c r="U64" i="9"/>
  <c r="J58" i="9"/>
  <c r="J64" i="9" s="1"/>
  <c r="G68" i="9"/>
  <c r="K68" i="9" s="1"/>
  <c r="G69" i="9"/>
  <c r="K69" i="9" s="1"/>
  <c r="T64" i="9"/>
  <c r="F70" i="9"/>
  <c r="J70" i="9"/>
  <c r="U67" i="9"/>
  <c r="U70" i="9" s="1"/>
  <c r="P73" i="9"/>
  <c r="T44" i="9"/>
  <c r="R41" i="9"/>
  <c r="V41" i="9" s="1"/>
  <c r="R28" i="9"/>
  <c r="V28" i="9" s="1"/>
  <c r="R42" i="9"/>
  <c r="V42" i="9" s="1"/>
  <c r="G53" i="9"/>
  <c r="K53" i="9" s="1"/>
  <c r="R53" i="9"/>
  <c r="V53" i="9" s="1"/>
  <c r="Q17" i="9"/>
  <c r="Q70" i="9"/>
  <c r="R13" i="9"/>
  <c r="V13" i="9" s="1"/>
  <c r="R69" i="9"/>
  <c r="V69" i="9" s="1"/>
  <c r="U50" i="9"/>
  <c r="U55" i="9" s="1"/>
  <c r="G51" i="9"/>
  <c r="K51" i="9" s="1"/>
  <c r="E73" i="9"/>
  <c r="F10" i="9"/>
  <c r="G41" i="9"/>
  <c r="K41" i="9" s="1"/>
  <c r="G6" i="9"/>
  <c r="K6" i="9" s="1"/>
  <c r="K10" i="9" s="1"/>
  <c r="R24" i="9"/>
  <c r="V24" i="9" s="1"/>
  <c r="R31" i="9"/>
  <c r="V31" i="9" s="1"/>
  <c r="T55" i="9"/>
  <c r="I64" i="9"/>
  <c r="P46" i="9"/>
  <c r="T34" i="9"/>
  <c r="E46" i="9"/>
  <c r="J17" i="9"/>
  <c r="I44" i="9"/>
  <c r="K17" i="9"/>
  <c r="T10" i="9"/>
  <c r="G17" i="9"/>
  <c r="I34" i="9"/>
  <c r="G24" i="9"/>
  <c r="K24" i="9" s="1"/>
  <c r="K50" i="9"/>
  <c r="V20" i="9"/>
  <c r="Q55" i="9"/>
  <c r="V5" i="9"/>
  <c r="F64" i="9"/>
  <c r="R6" i="9"/>
  <c r="V6" i="9" s="1"/>
  <c r="V67" i="9"/>
  <c r="R51" i="9"/>
  <c r="J21" i="9"/>
  <c r="J34" i="9" s="1"/>
  <c r="G21" i="9"/>
  <c r="K21" i="9" s="1"/>
  <c r="U44" i="9"/>
  <c r="U20" i="9"/>
  <c r="U34" i="9" s="1"/>
  <c r="Q34" i="9"/>
  <c r="R26" i="9"/>
  <c r="V26" i="9" s="1"/>
  <c r="J40" i="9"/>
  <c r="J44" i="9" s="1"/>
  <c r="F44" i="9"/>
  <c r="G63" i="9"/>
  <c r="K63" i="9" s="1"/>
  <c r="K67" i="9"/>
  <c r="Q44" i="9"/>
  <c r="G62" i="9"/>
  <c r="Q10" i="9"/>
  <c r="F34" i="9"/>
  <c r="G43" i="9"/>
  <c r="K43" i="9" s="1"/>
  <c r="G25" i="9"/>
  <c r="K25" i="9" s="1"/>
  <c r="R43" i="9"/>
  <c r="V14" i="9"/>
  <c r="J50" i="9"/>
  <c r="J55" i="9" s="1"/>
  <c r="F55" i="9"/>
  <c r="U10" i="9"/>
  <c r="G40" i="9"/>
  <c r="R9" i="9"/>
  <c r="V9" i="9" s="1"/>
  <c r="R52" i="9"/>
  <c r="V52" i="9" s="1"/>
  <c r="I73" i="9" l="1"/>
  <c r="R64" i="9"/>
  <c r="G70" i="9"/>
  <c r="K70" i="9"/>
  <c r="T73" i="9"/>
  <c r="P76" i="9"/>
  <c r="U73" i="9"/>
  <c r="Q73" i="9"/>
  <c r="V17" i="9"/>
  <c r="R17" i="9"/>
  <c r="K55" i="9"/>
  <c r="G55" i="9"/>
  <c r="E76" i="9"/>
  <c r="R70" i="9"/>
  <c r="V70" i="9"/>
  <c r="J73" i="9"/>
  <c r="G10" i="9"/>
  <c r="T46" i="9"/>
  <c r="F73" i="9"/>
  <c r="I46" i="9"/>
  <c r="F46" i="9"/>
  <c r="K34" i="9"/>
  <c r="V10" i="9"/>
  <c r="K62" i="9"/>
  <c r="K64" i="9" s="1"/>
  <c r="G64" i="9"/>
  <c r="J46" i="9"/>
  <c r="R10" i="9"/>
  <c r="R34" i="9"/>
  <c r="K40" i="9"/>
  <c r="K44" i="9" s="1"/>
  <c r="G44" i="9"/>
  <c r="G34" i="9"/>
  <c r="V51" i="9"/>
  <c r="V55" i="9" s="1"/>
  <c r="R55" i="9"/>
  <c r="V34" i="9"/>
  <c r="V43" i="9"/>
  <c r="V44" i="9" s="1"/>
  <c r="R44" i="9"/>
  <c r="Q46" i="9"/>
  <c r="U46" i="9"/>
  <c r="I76" i="9" l="1"/>
  <c r="T76" i="9"/>
  <c r="U76" i="9"/>
  <c r="Q76" i="9"/>
  <c r="V73" i="9"/>
  <c r="J76" i="9"/>
  <c r="R73" i="9"/>
  <c r="G73" i="9"/>
  <c r="K73" i="9"/>
  <c r="F76" i="9"/>
  <c r="K46" i="9"/>
  <c r="R46" i="9"/>
  <c r="V46" i="9"/>
  <c r="G46" i="9"/>
  <c r="V76" i="9" l="1"/>
  <c r="R76" i="9"/>
  <c r="K76" i="9"/>
  <c r="G76" i="9"/>
</calcChain>
</file>

<file path=xl/sharedStrings.xml><?xml version="1.0" encoding="utf-8"?>
<sst xmlns="http://schemas.openxmlformats.org/spreadsheetml/2006/main" count="5651" uniqueCount="825">
  <si>
    <t>Sub Tower</t>
  </si>
  <si>
    <t>Resource Unit</t>
  </si>
  <si>
    <t>Measure</t>
  </si>
  <si>
    <t>Device</t>
  </si>
  <si>
    <t>Mainframe Services</t>
  </si>
  <si>
    <t>Hours</t>
  </si>
  <si>
    <t>Mainframe Storage</t>
  </si>
  <si>
    <t>Tape</t>
  </si>
  <si>
    <t>GB</t>
  </si>
  <si>
    <t>Print</t>
  </si>
  <si>
    <t>zIIP CPU</t>
  </si>
  <si>
    <t>Server</t>
  </si>
  <si>
    <t>Application Servers</t>
  </si>
  <si>
    <t>Instance</t>
  </si>
  <si>
    <t>Email</t>
  </si>
  <si>
    <t>Email Accounts</t>
  </si>
  <si>
    <t>Account</t>
  </si>
  <si>
    <t>Microsoft Tenant Administration</t>
  </si>
  <si>
    <t>Replication and Backup</t>
  </si>
  <si>
    <t>Server Storage</t>
  </si>
  <si>
    <t>Software Stack Support</t>
  </si>
  <si>
    <t>Utility Server</t>
  </si>
  <si>
    <t>Service Desk</t>
  </si>
  <si>
    <t>Support</t>
  </si>
  <si>
    <t>Authorized Devices</t>
  </si>
  <si>
    <t>Mobile Device</t>
  </si>
  <si>
    <t>Link</t>
  </si>
  <si>
    <t>WAN Link with CoS Capability - 1000Mbps</t>
  </si>
  <si>
    <t>WAN Transport</t>
  </si>
  <si>
    <t>WAN Link with CoS Capability - 900Mbps</t>
  </si>
  <si>
    <t>WAN Link with CoS Capability - 800Mbps</t>
  </si>
  <si>
    <t>WAN Link with CoS Capability - 700Mbps</t>
  </si>
  <si>
    <t>WAN Link with CoS Capability - 600Mbps</t>
  </si>
  <si>
    <t>WAN Link with CoS Capability - 500Mbps</t>
  </si>
  <si>
    <t>WAN Link with CoS Capability - 400Mbps</t>
  </si>
  <si>
    <t>WAN Link with CoS Capability - 300Mbps</t>
  </si>
  <si>
    <t>WAN Link with CoS Capability - 250Mbps</t>
  </si>
  <si>
    <t>WAN Link with CoS Capability - 200Mbps</t>
  </si>
  <si>
    <t>WAN Link with CoS Capability - 150Mbps</t>
  </si>
  <si>
    <t>WAN Link with CoS Capability - 100Mbps</t>
  </si>
  <si>
    <t>WAN Link with CoS Capability - 90Mbps</t>
  </si>
  <si>
    <t>WAN Link with CoS Capability - 80Mbps</t>
  </si>
  <si>
    <t>WAN Link with CoS Capability - 70Mbps</t>
  </si>
  <si>
    <t>WAN Link with CoS Capability - 60Mbps</t>
  </si>
  <si>
    <t>WAN Link with CoS Capability - 50Mbps</t>
  </si>
  <si>
    <t>WAN Link with CoS Capability - 45Mbps</t>
  </si>
  <si>
    <t>WAN Link with CoS Capability - 40Mbps</t>
  </si>
  <si>
    <t>WAN Link with CoS Capability - 30Mbps</t>
  </si>
  <si>
    <t>WAN Link with CoS Capability - 25Mbps</t>
  </si>
  <si>
    <t>WAN Link with CoS Capability - 20 Mbps</t>
  </si>
  <si>
    <t>WAN Link with CoS Capability - 15Mbps</t>
  </si>
  <si>
    <t>WAN Link with CoS Capability - 10Mbps</t>
  </si>
  <si>
    <t>WAN Link with CoS Capability - 9Mbps</t>
  </si>
  <si>
    <t>WAN Link with CoS Capability - 8Mbps</t>
  </si>
  <si>
    <t>WAN Link with CoS Capability - 7Mbps</t>
  </si>
  <si>
    <t>WAN Link with CoS Capability - 6Mbps</t>
  </si>
  <si>
    <t>WAN Link with CoS Capability - 5Mbps</t>
  </si>
  <si>
    <t>WAN Link with CoS Capability - 4.5Mbps</t>
  </si>
  <si>
    <t>WAN Link with CoS Capability - 4Mbps</t>
  </si>
  <si>
    <t>WAN Link with CoS Capability - 3Mbps</t>
  </si>
  <si>
    <t>WAN Link with CoS Capability - 2Mbps</t>
  </si>
  <si>
    <t>WAN Link with CoS Capability - 1.5Mbps</t>
  </si>
  <si>
    <t>WAN Link without CoS Capability - 1.5Mbps</t>
  </si>
  <si>
    <t>Switched Ethernet 10Gbps</t>
  </si>
  <si>
    <t>Switched Ethernet 7.5Gbps</t>
  </si>
  <si>
    <t>Switched Ethernet 5Gbps</t>
  </si>
  <si>
    <t>Switched Ethernet 4Gbps</t>
  </si>
  <si>
    <t>Switched Ethernet 2Gbps</t>
  </si>
  <si>
    <t>Switched Ethernet 1Gbps</t>
  </si>
  <si>
    <t>Switched Ethernet 500Mbps</t>
  </si>
  <si>
    <t>Switched Ethernet 400Mbps</t>
  </si>
  <si>
    <t>Switched Ethernet 250Mbps</t>
  </si>
  <si>
    <t>Switched Ethernet 100Mbps</t>
  </si>
  <si>
    <t>Switched Ethernet 50Mbps</t>
  </si>
  <si>
    <t>Switched Ethernet 20Mbps</t>
  </si>
  <si>
    <t>Switched Ethernet 10Mbps</t>
  </si>
  <si>
    <t>POP Diversity - WAN Link with CoS Capability - 1000Mbps</t>
  </si>
  <si>
    <t>POP Diversity - WAN Link with CoS Capability - 900Mbps</t>
  </si>
  <si>
    <t>POP Diversity - WAN Link with CoS Capability - 800Mbps</t>
  </si>
  <si>
    <t>POP Diversity - WAN Link with CoS Capability - 700Mbps</t>
  </si>
  <si>
    <t>POP Diversity - WAN Link with CoS Capability - 600Mbps</t>
  </si>
  <si>
    <t>POP Diversity - WAN Link with CoS Capability - 500Mbps</t>
  </si>
  <si>
    <t>POP Diversity - WAN Link with CoS Capability - 400Mbps</t>
  </si>
  <si>
    <t>POP Diversity - WAN Link with CoS Capability - 300Mbps</t>
  </si>
  <si>
    <t>POP Diversity - WAN Link with CoS Capability - 250Mbps</t>
  </si>
  <si>
    <t>POP Diversity - WAN Link with CoS Capability - 200Mbps</t>
  </si>
  <si>
    <t>POP Diversity - WAN Link with CoS Capability - 150Mbps</t>
  </si>
  <si>
    <t>POP Diversity - WAN Link with CoS Capability - 100Mbps</t>
  </si>
  <si>
    <t>POP Diversity - WAN Link with CoS Capability - 90Mbps</t>
  </si>
  <si>
    <t>POP Diversity - WAN Link with CoS Capability - 80Mbps</t>
  </si>
  <si>
    <t>POP Diversity - WAN Link with CoS Capability - 70Mbps</t>
  </si>
  <si>
    <t>POP Diversity - WAN Link with CoS Capability - 60Mbps</t>
  </si>
  <si>
    <t>POP Diversity - WAN Link with CoS Capability - 50Mbps</t>
  </si>
  <si>
    <t>POP Diversity - WAN Link with CoS Capability - 45Mbps</t>
  </si>
  <si>
    <t>POP Diversity - WAN Link with CoS Capability - 40Mbps</t>
  </si>
  <si>
    <t>POP Diversity - WAN Link with CoS Capability - 30Mbps</t>
  </si>
  <si>
    <t>POP Diversity - WAN Link with CoS Capability - 25Mbps</t>
  </si>
  <si>
    <t>POP Diversity - WAN Link with CoS Capability - 20Mbps</t>
  </si>
  <si>
    <t>POP Diversity - WAN Link with CoS Capability - 15Mbps</t>
  </si>
  <si>
    <t>POP Diversity - WAN Link with CoS Capability - 10Mbps</t>
  </si>
  <si>
    <t>POP Diversity - WAN Link with CoS Capability - 9Mbps</t>
  </si>
  <si>
    <t>POP Diversity - WAN Link with CoS Capability - 8Mbps</t>
  </si>
  <si>
    <t>POP Diversity - WAN Link with CoS Capability - 7Mbps</t>
  </si>
  <si>
    <t>POP Diversity - WAN Link with CoS Capability - 6Mbps</t>
  </si>
  <si>
    <t>POP Diversity - WAN Link with CoS Capability - 5Mbps</t>
  </si>
  <si>
    <t>POP Diversity - WAN Link with CoS Capability - 4Mbps</t>
  </si>
  <si>
    <t>POP Diversity - WAN Link with CoS Capability - 3Mbps</t>
  </si>
  <si>
    <t>POP Diversity - WAN Link with CoS Capability - 2Mbps</t>
  </si>
  <si>
    <t>Point to Point - 9Mbps</t>
  </si>
  <si>
    <t>Point to Point - 3Mbps</t>
  </si>
  <si>
    <t>Point to Point - 1.5Mbps</t>
  </si>
  <si>
    <t>Mbps</t>
  </si>
  <si>
    <t>NetBond - Capacity Overage Charge (2,000Mbps MBC)</t>
  </si>
  <si>
    <t>NetBond - Capacity Overage Charge (1,000Mbps MBC)</t>
  </si>
  <si>
    <t>NetBond - Capacity Overage Charge (800Mbps MBC)</t>
  </si>
  <si>
    <t>NetBond - Capacity Overage Charge (600Mbps MBC)</t>
  </si>
  <si>
    <t>NetBond - Capacity Overage Charge (300Mbps MBC)</t>
  </si>
  <si>
    <t>NetBond - Capacity Overage Charge (155Mbps MBC)</t>
  </si>
  <si>
    <t>NetBond - Capacity Overage Charge (100Mbps MBC)</t>
  </si>
  <si>
    <t>NetBond - Capacity Overage Charge (40Mbps MBC)</t>
  </si>
  <si>
    <t>NetBond - Capacity Overage Charge (10Mbps MBC)</t>
  </si>
  <si>
    <t>NetBond - 2,000Mbps Minimum Bandwidth Commitment</t>
  </si>
  <si>
    <t>NetBond - 1,000Mbps Minimum Bandwidth Commitment</t>
  </si>
  <si>
    <t>NetBond - 800Mbps Minimum Bandwidth Commitment</t>
  </si>
  <si>
    <t>NetBond - 600Mbps Minimum Bandwidth Commitment</t>
  </si>
  <si>
    <t>NetBond - 300Mbps Minimum Bandwidth Commitment</t>
  </si>
  <si>
    <t>NetBond - 155Mbps Minimum Bandwidth Commitment</t>
  </si>
  <si>
    <t>NetBond - 100Mbps Minimum Bandwidth Commitment</t>
  </si>
  <si>
    <t>NetBond - 40Mbps Minimum Bandwidth Commitment</t>
  </si>
  <si>
    <t>NetBond - 10Mbps Minimum Bandwidth Commitment</t>
  </si>
  <si>
    <t>Ethernet PL Pt to Pt Interlata Connection 1Gbps for NADC-Boulder (Non ATT Access)</t>
  </si>
  <si>
    <t>Ethernet PL Pt to Pt Interlata Connection 10Gbps for 1-500 miles</t>
  </si>
  <si>
    <t>Ethernet PL Pt to Pt Interlata Connection 1Gbps for 1-300 miles</t>
  </si>
  <si>
    <t>Dedicated Internet Access Service - 10Gbps (with Managed Router)</t>
  </si>
  <si>
    <t>Dedicated Internet Access Service - 10Gbps (No Router)</t>
  </si>
  <si>
    <t>Dedicated Internet Access Service - 5Gbps (with Managed Router)</t>
  </si>
  <si>
    <t>Dedicated Internet Access Service - 5Gbps (No Router)</t>
  </si>
  <si>
    <t>Dedicated Internet Access Service - 2Gbps (with Managed Router)</t>
  </si>
  <si>
    <t>Dedicated Internet Access Service - 2Gbps (No Router)</t>
  </si>
  <si>
    <t>Dedicated Internet Access Service - 1Gbps (with Managed Router)</t>
  </si>
  <si>
    <t>Dedicated Internet Access Service - 1Gbps (No Router)</t>
  </si>
  <si>
    <t>Dedicated Internet Access Service - 900Mbps (with Managed Router)</t>
  </si>
  <si>
    <t>Dedicated Internet Access Service - 900Mbps (No Router)</t>
  </si>
  <si>
    <t>Dedicated Internet Access Service - 800Mbps (with Managed Router)</t>
  </si>
  <si>
    <t>Dedicated Internet Access Service - 800Mbps (No Router)</t>
  </si>
  <si>
    <t>Dedicated Internet Access Service - 700Mbps (with Managed Router)</t>
  </si>
  <si>
    <t>Dedicated Internet Access Service - 700Mbps (No Router)</t>
  </si>
  <si>
    <t>Dedicated Internet Access Service - 600Mbps (with Managed Router)</t>
  </si>
  <si>
    <t>Dedicated Internet Access Service - 600Mbps (No Router)</t>
  </si>
  <si>
    <t>Dedicated Internet Access Service - 500Mbps (with Managed Router)</t>
  </si>
  <si>
    <t>Dedicated Internet Access Service - 500Mbps (No Router)</t>
  </si>
  <si>
    <t>Dedicated Internet Access Service - 250Mbps (with Managed Router)</t>
  </si>
  <si>
    <t>Dedicated Internet Access Service - 250Mbps (No Router)</t>
  </si>
  <si>
    <t>Dedicated Internet Access Service - 200Mbps (with Managed Router)</t>
  </si>
  <si>
    <t>Dedicated Internet Access Service - 200Mbps (No Router)</t>
  </si>
  <si>
    <t>Dedicated Internet Access Service - 150Mbps (with Managed Router)</t>
  </si>
  <si>
    <t>Dedicated Internet Access Service - 150Mbps (No Router)</t>
  </si>
  <si>
    <t>Dedicated Internet Access Service - 100Mbps (with Managed Router)</t>
  </si>
  <si>
    <t>Dedicated Internet Access Service - 100Mbps (No Router)</t>
  </si>
  <si>
    <t>Dedicated Internet Access Service - 90Mbps (with Managed Router)</t>
  </si>
  <si>
    <t>Dedicated Internet Access Service - 90Mbps (No Router)</t>
  </si>
  <si>
    <t>Dedicated Internet Access Service - 80Mbps (with Managed Router)</t>
  </si>
  <si>
    <t>Dedicated Internet Access Service - 80Mbps (No Router)</t>
  </si>
  <si>
    <t>Dedicated Internet Access Service - 70Mbps (with Managed Router)</t>
  </si>
  <si>
    <t>Dedicated Internet Access Service - 70Mbps (No Router)</t>
  </si>
  <si>
    <t>Dedicated Internet Access Service - 60Mbps (with Managed Router)</t>
  </si>
  <si>
    <t>Dedicated Internet Access Service - 60Mbps (No Router)</t>
  </si>
  <si>
    <t>Dedicated Internet Access Service - 50Mbps (with Managed Router)</t>
  </si>
  <si>
    <t>Dedicated Internet Access Service - 50Mbps (No Router)</t>
  </si>
  <si>
    <t>Dedicated Internet Access Service - 45Mbps (with Managed Router)</t>
  </si>
  <si>
    <t>Dedicated Internet Access Service - 45Mbps (No Router)</t>
  </si>
  <si>
    <t>Dedicated Internet Access Service - 30Mbps (with Managed Router)</t>
  </si>
  <si>
    <t>Dedicated Internet Access Service - 30Mbps (No Router)</t>
  </si>
  <si>
    <t>Dedicated Internet Access Service - 25Mbps (No Router)</t>
  </si>
  <si>
    <t>Dedicated Internet Access Service - 20 Mbps (with Managed Router)</t>
  </si>
  <si>
    <t>Dedicated Internet Access Service - 20 Mbps (No Router)</t>
  </si>
  <si>
    <t>Dedicated Internet Access Service - 15Mbps (No Router)</t>
  </si>
  <si>
    <t>Dedicated Internet Access Service - 10Mbps (with Managed Router)</t>
  </si>
  <si>
    <t>Dedicated Internet Access Service - 10Mbps (No Router)</t>
  </si>
  <si>
    <t>Dedicated Internet Access Service - 9Mbps (with Managed Router)</t>
  </si>
  <si>
    <t>Dedicated Internet Access Service - 9Mbps (No Router)</t>
  </si>
  <si>
    <t>Dedicated Internet Access Service - 6Mbps (with Managed Router)</t>
  </si>
  <si>
    <t>Dedicated Internet Access Service - 6Mbps (No Router)</t>
  </si>
  <si>
    <t>Dedicated Internet Access Service - 4.5Mbps (with Managed Router)</t>
  </si>
  <si>
    <t>Dedicated Internet Access Service - 4.5Mbps (No Router)</t>
  </si>
  <si>
    <t>Dedicated Internet Access Service - 3Mbps (with Managed Router)</t>
  </si>
  <si>
    <t>Dedicated Internet Access Service - 3Mbps (No Router)</t>
  </si>
  <si>
    <t>Capitol Hill Fiber WAN Link - 1 Gbps</t>
  </si>
  <si>
    <t>Capitol Hill Fiber WAN Link - 500 Mbps</t>
  </si>
  <si>
    <t>Capitol Hill Fiber WAN Link - 250 Mbps</t>
  </si>
  <si>
    <t>Capitol Hill Fiber WAN Link - 100 Mbps</t>
  </si>
  <si>
    <t>Capitol Hill Fiber WAN Link - 50 Mbps</t>
  </si>
  <si>
    <t>Capitol Hill Fiber WAN Link - 10 Mbps</t>
  </si>
  <si>
    <t>Broadband Internet Transport DSL 18M-up to 18Mbps download/up to 1Mbps upload</t>
  </si>
  <si>
    <t>Broadband Internet Transport DSL 12M-up to 12Mbps download/up to 1Mbps upload</t>
  </si>
  <si>
    <t>Broadband Internet Transport DSL 6M-up to 6Mbps download/up to 768Kbps upload</t>
  </si>
  <si>
    <t>Broadband Internet Transport DSL 3M-up to 3Mbps download/up to 512Kbps upload</t>
  </si>
  <si>
    <t>Broadband Internet Transport DSL - 1.5M</t>
  </si>
  <si>
    <t>Broadband Internet Access Ethernet 6M - 6Mbps download and 6Mbps upload</t>
  </si>
  <si>
    <t>Broadband Internet Access Ethernet 3M - 3Mbps download and 3Mbps upload</t>
  </si>
  <si>
    <t>SOHO VPN Site</t>
  </si>
  <si>
    <t>WAN Sites</t>
  </si>
  <si>
    <t>Router</t>
  </si>
  <si>
    <t>Managed Router - Non-Enterprise</t>
  </si>
  <si>
    <t>Managed Router - Enterprise</t>
  </si>
  <si>
    <t>Connection</t>
  </si>
  <si>
    <t>Managed Router - Capitol Hill Fiber Non-Enterprise</t>
  </si>
  <si>
    <t>Managed Router - Capitol Hill Fiber Enterprise</t>
  </si>
  <si>
    <t>Broadband Internet Site</t>
  </si>
  <si>
    <t>Network Based Firewall - Large</t>
  </si>
  <si>
    <t>Security</t>
  </si>
  <si>
    <t>Network Based Firewall - Medium</t>
  </si>
  <si>
    <t>Network Based Firewall - Small</t>
  </si>
  <si>
    <t>WAN Services</t>
  </si>
  <si>
    <t>License</t>
  </si>
  <si>
    <t>Video Conference WEB Based Desktop Client</t>
  </si>
  <si>
    <t>Video</t>
  </si>
  <si>
    <t>Room</t>
  </si>
  <si>
    <t>Video Conference Room without On Site Support</t>
  </si>
  <si>
    <t>Video Conference Room with On Site Support</t>
  </si>
  <si>
    <t>Port</t>
  </si>
  <si>
    <t>Voice Port Premium (PSTN)</t>
  </si>
  <si>
    <t>Voice Port Basic (PSTN)</t>
  </si>
  <si>
    <t>Mailbox</t>
  </si>
  <si>
    <t>Voice Mailbox</t>
  </si>
  <si>
    <t>Virtual Mailbox</t>
  </si>
  <si>
    <t>Trunk</t>
  </si>
  <si>
    <t>SIP Trunk</t>
  </si>
  <si>
    <t>Path</t>
  </si>
  <si>
    <t>Remote Call Forwarding</t>
  </si>
  <si>
    <t>PRI</t>
  </si>
  <si>
    <t>PRI - Full</t>
  </si>
  <si>
    <t>B Channel</t>
  </si>
  <si>
    <t>PRI - Fractional (56k, 1 Line)</t>
  </si>
  <si>
    <t>Auto Attendant Port</t>
  </si>
  <si>
    <t>IVR</t>
  </si>
  <si>
    <t>Number</t>
  </si>
  <si>
    <t>Pinpoint 911</t>
  </si>
  <si>
    <t>Emergency Service</t>
  </si>
  <si>
    <t>Minute</t>
  </si>
  <si>
    <t>Audio Conferencing</t>
  </si>
  <si>
    <t>Conferencing</t>
  </si>
  <si>
    <t>Audio Conference / Web Meeting</t>
  </si>
  <si>
    <t>Voice Services</t>
  </si>
  <si>
    <t>LAN Port</t>
  </si>
  <si>
    <t>Wired</t>
  </si>
  <si>
    <t>WAP</t>
  </si>
  <si>
    <t>Wireless Access Point</t>
  </si>
  <si>
    <t>Wi-Fi</t>
  </si>
  <si>
    <t>WAP Management - No Hardware</t>
  </si>
  <si>
    <t>WAP - Guest Internet Only</t>
  </si>
  <si>
    <t>Meraki WAP - No Hardware</t>
  </si>
  <si>
    <t>Subscriber</t>
  </si>
  <si>
    <t>VPN</t>
  </si>
  <si>
    <t>Remote VPN Subscriber - SSL Only - Single Factor Authentication</t>
  </si>
  <si>
    <t>UTM Firewall - Small</t>
  </si>
  <si>
    <t>UTM Firewall - Medium</t>
  </si>
  <si>
    <t>UTM Firewall - Large</t>
  </si>
  <si>
    <t>Premise Firewall - Small</t>
  </si>
  <si>
    <t>Premise Firewall - Medium</t>
  </si>
  <si>
    <t>Premise Firewall - Large</t>
  </si>
  <si>
    <t>Premise Firewall - Extra Large</t>
  </si>
  <si>
    <t>LAN Services</t>
  </si>
  <si>
    <t>Broadband Aggregation - Rate Group 35</t>
  </si>
  <si>
    <t>Broadband Aggregation - Rate Group 34</t>
  </si>
  <si>
    <t>Broadband Aggregation - Rate Group 33</t>
  </si>
  <si>
    <t>Broadband Aggregation - Rate Group 32</t>
  </si>
  <si>
    <t>Broadband Aggregation - Rate Group 31</t>
  </si>
  <si>
    <t>Broadband Aggregation - Rate Group 30</t>
  </si>
  <si>
    <t>Broadband Aggregation - Rate Group 29</t>
  </si>
  <si>
    <t>Broadband Aggregation - Rate Group 28</t>
  </si>
  <si>
    <t>Broadband Aggregation - Rate Group 27</t>
  </si>
  <si>
    <t>Broadband Aggregation - Rate Group 26</t>
  </si>
  <si>
    <t>Broadband Aggregation - Rate Group 25</t>
  </si>
  <si>
    <t>Broadband Aggregation - Rate Group 24</t>
  </si>
  <si>
    <t>Broadband Aggregation - Rate Group 23</t>
  </si>
  <si>
    <t>Broadband Aggregation - Rate Group 22</t>
  </si>
  <si>
    <t>Broadband Aggregation - Rate Group 21</t>
  </si>
  <si>
    <t>Broadband Aggregation - Rate Group 20</t>
  </si>
  <si>
    <t>Broadband Aggregation - Rate Group 19</t>
  </si>
  <si>
    <t>Broadband Aggregation - Rate Group 18</t>
  </si>
  <si>
    <t>Broadband Aggregation - Rate Group 17</t>
  </si>
  <si>
    <t>Broadband Aggregation - Rate Group 16</t>
  </si>
  <si>
    <t>Broadband Aggregation - Rate Group 15</t>
  </si>
  <si>
    <t>Broadband Aggregation - Rate Group 14</t>
  </si>
  <si>
    <t>Broadband Aggregation - Rate Group 13</t>
  </si>
  <si>
    <t>Broadband Aggregation - Rate Group 12</t>
  </si>
  <si>
    <t>Broadband Aggregation - Rate Group 11</t>
  </si>
  <si>
    <t>Broadband Aggregation - Rate Group 10</t>
  </si>
  <si>
    <t>Broadband Aggregation - Rate Group 9</t>
  </si>
  <si>
    <t>Broadband Aggregation - Rate Group 8</t>
  </si>
  <si>
    <t>Broadband Aggregation - Rate Group 7</t>
  </si>
  <si>
    <t>Broadband Aggregation - Rate Group 6</t>
  </si>
  <si>
    <t>Broadband Aggregation - Rate Group 5</t>
  </si>
  <si>
    <t>Broadband Aggregation - Rate Group 4</t>
  </si>
  <si>
    <t>Broadband Aggregation - Rate Group 3</t>
  </si>
  <si>
    <t>Broadband Aggregation - Rate Group 2</t>
  </si>
  <si>
    <t>Broadband Aggregation - Rate Group 1</t>
  </si>
  <si>
    <t>Broadband Aggregation - 13 Additional IP Addresses - Cable Provider</t>
  </si>
  <si>
    <t>Broadband Aggregation - Remote Power Switch - as a Service</t>
  </si>
  <si>
    <t>Broadband Aggregation - 5 Additional IP Addresses - Cable Provider</t>
  </si>
  <si>
    <t>Broadband Aggregation - 29 Additional IP Addresses - Other Provider</t>
  </si>
  <si>
    <t>Broadband Aggregation - 13 Additional IP Addresses - Other Provider</t>
  </si>
  <si>
    <t>Broadband Aggregation - 5 Additional IP Addresses - Other Provider</t>
  </si>
  <si>
    <t>Data Center</t>
  </si>
  <si>
    <t>Load Balancer - Small</t>
  </si>
  <si>
    <t>Load Balancer - Management</t>
  </si>
  <si>
    <t>Load Balancer - Medium</t>
  </si>
  <si>
    <t>Load Balancer - Large</t>
  </si>
  <si>
    <t>Load Balancer - Extra Large</t>
  </si>
  <si>
    <t>FireEye Management</t>
  </si>
  <si>
    <t>50 Mbps WAN Access Link Diverse Local Loop</t>
  </si>
  <si>
    <t>80 Mbps WAN Access Link Diverse Local Loop</t>
  </si>
  <si>
    <t>100 Mbps WAN Access Link Diverse Local Loop</t>
  </si>
  <si>
    <t>HVS - AC Adapter</t>
  </si>
  <si>
    <t>HVS</t>
  </si>
  <si>
    <t>HVS - Expansion Module</t>
  </si>
  <si>
    <t>HVS - SBC - 4,000 SIP Sessions/10,000 Survivable Registrations</t>
  </si>
  <si>
    <t>HVS - SBC - 2,000 SIP Sessions/10,000 Survivable Registrations</t>
  </si>
  <si>
    <t>HVS - SBC - 1,000 SIP Sessions/10,000 Survivable Registrations</t>
  </si>
  <si>
    <t>HVS - SBC - 500 SIP Sessions/5,000 Survivable Registrations</t>
  </si>
  <si>
    <t>HVS - SBC - 250 SIP Sessions/3,000 Survivable Registrations</t>
  </si>
  <si>
    <t>HVS - SBC - 100 SIP Sessions/500 Survivable Registrations</t>
  </si>
  <si>
    <t>HVS - SBC - 50 SIP Sessions/500 Survivable Registrations</t>
  </si>
  <si>
    <t>HVS - SBC - 30 SIP Sessions/500 Survivable Registrations</t>
  </si>
  <si>
    <t>HVS - SBC - 25 SIP Sessions/250 Survivable Registrations</t>
  </si>
  <si>
    <t>HVS - SBC - 10 SIP Sessions/100 Survivable Registrations</t>
  </si>
  <si>
    <t>HVS - SBC - 5 SIP Sessions/50 Survivable Registrations</t>
  </si>
  <si>
    <t>HVS - Analog Gateway - 4 PRI Capacity</t>
  </si>
  <si>
    <t>HVS - Analog Gateway - 2 PRI Capacity</t>
  </si>
  <si>
    <t>HVS - Analog Gateway - 1 PRI Capacity</t>
  </si>
  <si>
    <t>HVS - Analog Gateway - 24 Line Capacity</t>
  </si>
  <si>
    <t>HVS - Analog Gateway - 8 Line Capacity</t>
  </si>
  <si>
    <t>HVS - Meet-Me Conferencing Port</t>
  </si>
  <si>
    <t>HVS - 911 Enable</t>
  </si>
  <si>
    <t>HVS - Receptionist Enterprise</t>
  </si>
  <si>
    <t>HVS - Call Center Supervisor with Client</t>
  </si>
  <si>
    <t>HVS - Call Center Premium Agent with Client</t>
  </si>
  <si>
    <t>HVS - Call Center Standard Agent</t>
  </si>
  <si>
    <t>HVS - Optional Dialing Plan</t>
  </si>
  <si>
    <t>HVS - SIP Seat per Concurrent Call</t>
  </si>
  <si>
    <t>HVS - Voicemail Only</t>
  </si>
  <si>
    <t>HVS - Broadtouch Client</t>
  </si>
  <si>
    <t>HVS - Voice Port 3 - Enhanced Color Display - 1 Gbps</t>
  </si>
  <si>
    <t>HVS - Voice Port 2 - Color Display - 1 Gbps</t>
  </si>
  <si>
    <t>HVS - Voice Port 1 - Monochrome Display 10/100 Mbps</t>
  </si>
  <si>
    <t>HVS - Auxiliary Port</t>
  </si>
  <si>
    <t>Application Tapes in Storage Archived</t>
  </si>
  <si>
    <t>Automated Application Tape Storage</t>
  </si>
  <si>
    <t>Backup Retention Offsite</t>
  </si>
  <si>
    <t>DASD</t>
  </si>
  <si>
    <t>Mainframe Allocated Application DASD</t>
  </si>
  <si>
    <t>GP CPU</t>
  </si>
  <si>
    <t>GP Application CPU Hour</t>
  </si>
  <si>
    <t>zIIP Application CPU Hour</t>
  </si>
  <si>
    <t>EUC Support</t>
  </si>
  <si>
    <t>Platinum EUC Device Support</t>
  </si>
  <si>
    <t>Gold EUC Device Support</t>
  </si>
  <si>
    <t>Silver EUC Device Support</t>
  </si>
  <si>
    <t>Bronze EUC Device Support</t>
  </si>
  <si>
    <t>Silver Network Printer Support</t>
  </si>
  <si>
    <t>Bronze Network Printer Support</t>
  </si>
  <si>
    <t>Hardware/Software/Maintenance EUC</t>
  </si>
  <si>
    <t>EUC Optional</t>
  </si>
  <si>
    <t>EUC Accidental Damages</t>
  </si>
  <si>
    <t>Tech Bar - One-time Setup</t>
  </si>
  <si>
    <t>Dedicated Tech Bar (Dedicated Support)</t>
  </si>
  <si>
    <t>Mobile Tech Bar (Half Day support)</t>
  </si>
  <si>
    <t>Managed Print</t>
  </si>
  <si>
    <t>Per Replaced Component</t>
  </si>
  <si>
    <t>One Time Charge</t>
  </si>
  <si>
    <t>per Dedicated Tech Bar</t>
  </si>
  <si>
    <t>per Mobile Tech Bar</t>
  </si>
  <si>
    <t>per 25 Managed Printers</t>
  </si>
  <si>
    <t>Print Images Standard</t>
  </si>
  <si>
    <t>Images</t>
  </si>
  <si>
    <t>Print Images Custom</t>
  </si>
  <si>
    <t>Print Images - Digital Color</t>
  </si>
  <si>
    <t xml:space="preserve">Print Images - Offset Color 1-2 Colors </t>
  </si>
  <si>
    <t>Print Images - Offset Color 4 Colors</t>
  </si>
  <si>
    <t>Fulfillment</t>
  </si>
  <si>
    <t>Folding / Inserting First Sheet</t>
  </si>
  <si>
    <t>Sheets</t>
  </si>
  <si>
    <t>Folding / Inserting Subsequent Sheets</t>
  </si>
  <si>
    <t>IMB Presort and Barcoding</t>
  </si>
  <si>
    <t>Envelopes</t>
  </si>
  <si>
    <t>Media</t>
  </si>
  <si>
    <t>#10 Envelope for Print Services (Xerox Supplied)</t>
  </si>
  <si>
    <t>6x9 Envelope for Print Services (Xerox Supplied)</t>
  </si>
  <si>
    <t>9x12 Envelope for Print Services (Xerox Supplied)</t>
  </si>
  <si>
    <t>Overweight 76+ Sheets in Box (Box Included)</t>
  </si>
  <si>
    <t>Boxes</t>
  </si>
  <si>
    <t>Courier</t>
  </si>
  <si>
    <t>Zone 1 (Capital Square) - Standard Service</t>
  </si>
  <si>
    <t>Deliveries</t>
  </si>
  <si>
    <t>Zone 1 (Capital Square) - Early / Late Service</t>
  </si>
  <si>
    <t>Zone 2 (Downtown) - Standard Service</t>
  </si>
  <si>
    <t>Zone 2 (Downtown) - Early / Late Service</t>
  </si>
  <si>
    <t>Zone 3 (Perimeter) - Standard Service</t>
  </si>
  <si>
    <t>Zone 3 (Perimeter) - Early / Late Service</t>
  </si>
  <si>
    <t>Zone 4 (Long Distance) - Standard Service</t>
  </si>
  <si>
    <t>Zone 4 (Long Distance) - Early / Late Service</t>
  </si>
  <si>
    <t>Region 3 Outbound Mail Presort &amp; Metering</t>
  </si>
  <si>
    <t>Regions 1-2 &amp; 4-12 Outbound Mail Presort &amp; Metering</t>
  </si>
  <si>
    <t>Region 1 - Standard Service</t>
  </si>
  <si>
    <t>Region 1 - Early / Late Service</t>
  </si>
  <si>
    <t>Region 2 - Standard Service</t>
  </si>
  <si>
    <t>Region 2 - Early / Late Service</t>
  </si>
  <si>
    <t>Region 4 - Standard Service</t>
  </si>
  <si>
    <t>Region 4 - Early / Late Service</t>
  </si>
  <si>
    <t>Region 5 - Standard Service</t>
  </si>
  <si>
    <t>Region 5 - Early / Late Service</t>
  </si>
  <si>
    <t>Region 6 - Standard Service</t>
  </si>
  <si>
    <t>Region 6 - Early / Late Service</t>
  </si>
  <si>
    <t>Region 7 - Standard Service</t>
  </si>
  <si>
    <t>Region 7 - Early / Late Service</t>
  </si>
  <si>
    <t>Region 8 - Standard Service</t>
  </si>
  <si>
    <t>Region 8 - Early / Late Service</t>
  </si>
  <si>
    <t>Region 9 - Standard Service</t>
  </si>
  <si>
    <t>Region 9 - Early / Late Service</t>
  </si>
  <si>
    <t>Region 10 - Standard Service</t>
  </si>
  <si>
    <t>Region 10 - Early / Late Service</t>
  </si>
  <si>
    <t>Region 11 - Standard Service</t>
  </si>
  <si>
    <t>Region 11 - Early / Late Service</t>
  </si>
  <si>
    <t>Region 12 - Standard Service</t>
  </si>
  <si>
    <t>Region 12 - Early / Late Service</t>
  </si>
  <si>
    <t>#10 Envelopes Box of 2500</t>
  </si>
  <si>
    <t>VSS - Vulnerability Management</t>
  </si>
  <si>
    <t>IP Address</t>
  </si>
  <si>
    <t>HVS - Voice Port 4 - IP Conference Phone</t>
  </si>
  <si>
    <t>HVS - Call Recording</t>
  </si>
  <si>
    <t>HVS - Call Recording Additional Storage - 5 Years</t>
  </si>
  <si>
    <t>HVS - Encryption</t>
  </si>
  <si>
    <t>Table of Contents</t>
  </si>
  <si>
    <t>Tab Name</t>
  </si>
  <si>
    <t>Description</t>
  </si>
  <si>
    <t>Infrastructure</t>
  </si>
  <si>
    <t>Summary</t>
  </si>
  <si>
    <t>Summary tab - this is the tab where you'll see forecast charges based on the entered resource unit volumes made on the data entry tabs.</t>
  </si>
  <si>
    <t>End User Computing</t>
  </si>
  <si>
    <t>Total Mainframe Services</t>
  </si>
  <si>
    <t>Disaster Recovery</t>
  </si>
  <si>
    <t>Exadata</t>
  </si>
  <si>
    <t>Print to Mail</t>
  </si>
  <si>
    <t>Total Print to Mail</t>
  </si>
  <si>
    <t>Total Infrastructure</t>
  </si>
  <si>
    <t>Total Infrastructure and Managed Network Services (MNS)</t>
  </si>
  <si>
    <t>Total Managed Network Services (MNS)</t>
  </si>
  <si>
    <t>Total WAN Services</t>
  </si>
  <si>
    <t>Total Voice Services</t>
  </si>
  <si>
    <t>Total LAN Services</t>
  </si>
  <si>
    <t>Windows Tier 1 (24x7 Support) Custom</t>
  </si>
  <si>
    <t>Linux Tier 1 (24x7 Support) Custom</t>
  </si>
  <si>
    <t>Proprietary UNIX (24x7 Support)</t>
  </si>
  <si>
    <t>Proprietary UNIX (10x5 Support)</t>
  </si>
  <si>
    <t>Tier 3 Partial Support</t>
  </si>
  <si>
    <t>Small Remote Server</t>
  </si>
  <si>
    <t>Medium Remote Server</t>
  </si>
  <si>
    <t>Database SQL Server</t>
  </si>
  <si>
    <t>Database Oracle Server</t>
  </si>
  <si>
    <t>Business Application Packaging Request</t>
  </si>
  <si>
    <t>Completed Request</t>
  </si>
  <si>
    <t>Business Application Monitoring</t>
  </si>
  <si>
    <t>Application</t>
  </si>
  <si>
    <t>Web Server Middleware Support</t>
  </si>
  <si>
    <t>Managed Mobile Device</t>
  </si>
  <si>
    <t>Tier 2 Business Critical Storage</t>
  </si>
  <si>
    <t>Tier 3 Unstructured User Storage (NAS)</t>
  </si>
  <si>
    <t>Tier 4 Archival/Backup Storage</t>
  </si>
  <si>
    <t>Backup Data written to Disk</t>
  </si>
  <si>
    <t>Archived Tapes</t>
  </si>
  <si>
    <t>Exadata Windows Tier 1 (24x7 Support) Custom</t>
  </si>
  <si>
    <t>Exadata Linux Tier 1 (24x7 Support) Custom</t>
  </si>
  <si>
    <t>Proprietary Sun/Solaris UNIX (24x7 Support)</t>
  </si>
  <si>
    <t>Exadata Oracle Database Instance</t>
  </si>
  <si>
    <t>Exadata Oracle Database Data Replication</t>
  </si>
  <si>
    <t>Exadata Storage Support - Labor Only</t>
  </si>
  <si>
    <t>Exadata Backup</t>
  </si>
  <si>
    <t>Exadata Hardware Service Charge</t>
  </si>
  <si>
    <t>Dollars</t>
  </si>
  <si>
    <t>Exadata Software Service Charge</t>
  </si>
  <si>
    <t>TOWER</t>
  </si>
  <si>
    <t>SUB TOWER</t>
  </si>
  <si>
    <t>GTA ADMIN FEE</t>
  </si>
  <si>
    <t>Managed Network Services</t>
  </si>
  <si>
    <t>Broadband Aggregation</t>
  </si>
  <si>
    <t>Hosted Voice Services</t>
  </si>
  <si>
    <t>Tier 0 Virtual Disaster Recovery</t>
  </si>
  <si>
    <t>Tier 0 Dedicated Disaster Recovery</t>
  </si>
  <si>
    <t>Tier 1 Virtual Disaster Recovery</t>
  </si>
  <si>
    <t>Tier 1 Dedicated Disaster Recovery</t>
  </si>
  <si>
    <t>Tier 2 DR Rack Charges Disaster Recovery</t>
  </si>
  <si>
    <t>Solaris Tier 0 Disaster Recovery</t>
  </si>
  <si>
    <t>Solaris Tier 1 Disaster Recovery</t>
  </si>
  <si>
    <t>***Note-End User Computing, Server Support, and DR costs do not include the cost of using GTA Hardware. These are billed as a Hardware Service Charge.</t>
  </si>
  <si>
    <t>Application Server Services</t>
  </si>
  <si>
    <t>Windows Tier 2 (10x5 Support) Custom</t>
  </si>
  <si>
    <t xml:space="preserve">Linux Tier 2 (10x5 Support) Custom </t>
  </si>
  <si>
    <t>Windows Tier 1 (24x7 Support) Standard</t>
  </si>
  <si>
    <t>Windows Tier 2 (10x5 Support) Standard</t>
  </si>
  <si>
    <t>Linux Tier 1 (24x7 Support) Standard</t>
  </si>
  <si>
    <t>Linux Tier 2 (10x5 Support) Standard</t>
  </si>
  <si>
    <t>Tier 4 Appliance Support</t>
  </si>
  <si>
    <t>Application Server Services Total</t>
  </si>
  <si>
    <t>Application Server - HW and SW</t>
  </si>
  <si>
    <t>Application Server Hardware Charge</t>
  </si>
  <si>
    <t>Application Server Hardware Charge (Buyout)</t>
  </si>
  <si>
    <t>Application Server Software Charge</t>
  </si>
  <si>
    <t>Application Server - HW and SW Total</t>
  </si>
  <si>
    <t>Server Software Stack Support</t>
  </si>
  <si>
    <t>Server Software Stack Support Total</t>
  </si>
  <si>
    <t>Disaster Recovery Services</t>
  </si>
  <si>
    <t>Tier 0 Wintel Virtual Disaster Recovery</t>
  </si>
  <si>
    <t>Tier 0 Wintel Dedicated Disaster Recovery</t>
  </si>
  <si>
    <t>Tier 1 Wintel Virtual Disaster Recovery</t>
  </si>
  <si>
    <t>Tier 1 Wintel Dedicated Disaster Recovery</t>
  </si>
  <si>
    <t>Disaster Recovery Server Hardware Charge</t>
  </si>
  <si>
    <t>Tier 0 Solaris Dedicated Disaster Recovery</t>
  </si>
  <si>
    <t>Tier 1 Solaris Dedicated Disaster Recovery</t>
  </si>
  <si>
    <t>Tier 1 Premium (Solid State) Storage</t>
  </si>
  <si>
    <t>Tier 1R Premium (Solid State) Storage (Replicated Copy)</t>
  </si>
  <si>
    <t>Tier 2R Business Critical Storage (Replicated Copy)</t>
  </si>
  <si>
    <t>Tier 3R Unstructured User Storage (NAS) (Replicated Copy)</t>
  </si>
  <si>
    <t>Data Center Management</t>
  </si>
  <si>
    <t>Active Directory ID’s Managed</t>
  </si>
  <si>
    <t>MDM Administrative Support</t>
  </si>
  <si>
    <t>E-mail Administrative Support  BRONZE</t>
  </si>
  <si>
    <t>E-mail Administrative Support  SILVER</t>
  </si>
  <si>
    <t>found in tab</t>
  </si>
  <si>
    <t>Application Server - Hardware Charge</t>
  </si>
  <si>
    <t>Desktop Hardware Service Charge</t>
  </si>
  <si>
    <t>Laptop Hardware Service Charge</t>
  </si>
  <si>
    <t>Network Printer Hardware Service Charge</t>
  </si>
  <si>
    <t>Tablet PC Hardware Service Charge</t>
  </si>
  <si>
    <t>EUC Hardware</t>
  </si>
  <si>
    <t>Server Hardware</t>
  </si>
  <si>
    <t>Tower</t>
  </si>
  <si>
    <t>Disaster Recovery Hardware Service Charge</t>
  </si>
  <si>
    <t>Linux Tier 2 (10x5 Support) Custom</t>
  </si>
  <si>
    <t>check</t>
  </si>
  <si>
    <t>Check</t>
  </si>
  <si>
    <t>HVS - Call Recording Additional Storage - 7 Years</t>
  </si>
  <si>
    <t>HVS - Call Recording Quality Assurance Management</t>
  </si>
  <si>
    <t>HVS - Analog Gateway - 4 Line Capacity</t>
  </si>
  <si>
    <t>Alarm Circuit</t>
  </si>
  <si>
    <t>Total End User Computing</t>
  </si>
  <si>
    <t>Total Server</t>
  </si>
  <si>
    <t xml:space="preserve">New Rates for Server effective February 2019 </t>
  </si>
  <si>
    <t>These rates are based upon averages of hardware charges in the GETS Operating Environment</t>
  </si>
  <si>
    <t>Server Size</t>
  </si>
  <si>
    <t>Extra-Small</t>
  </si>
  <si>
    <t>Small</t>
  </si>
  <si>
    <t>Medium</t>
  </si>
  <si>
    <t>Large</t>
  </si>
  <si>
    <t>Extra-Large</t>
  </si>
  <si>
    <t>VMWare Host</t>
  </si>
  <si>
    <t>Hardware</t>
  </si>
  <si>
    <t>Disaster Recovery Hardware</t>
  </si>
  <si>
    <t>Exadata Oracle Operating System Instance</t>
  </si>
  <si>
    <t>Exadata ZFS Storage Node</t>
  </si>
  <si>
    <t>Instructions</t>
  </si>
  <si>
    <t>Step 1</t>
  </si>
  <si>
    <t>Step 2</t>
  </si>
  <si>
    <t>Step 3</t>
  </si>
  <si>
    <t>Step 4</t>
  </si>
  <si>
    <t>Step 5</t>
  </si>
  <si>
    <t>Step 6</t>
  </si>
  <si>
    <t>LAN services_Security</t>
  </si>
  <si>
    <t>WAN Services_Security</t>
  </si>
  <si>
    <t>LAN Services_Security</t>
  </si>
  <si>
    <t>Print To Mail Services</t>
  </si>
  <si>
    <t>Disaster Recovery - Server</t>
  </si>
  <si>
    <t>Monthly Charge</t>
  </si>
  <si>
    <t>Monthly Admin Fee</t>
  </si>
  <si>
    <t>Monthly Total Charge</t>
  </si>
  <si>
    <t>Annual Charge</t>
  </si>
  <si>
    <t>Annual Admin Fee</t>
  </si>
  <si>
    <t>Annual Total Charge</t>
  </si>
  <si>
    <t>Exadata - Server</t>
  </si>
  <si>
    <t>Exadata Hardware</t>
  </si>
  <si>
    <t>Exadata Software</t>
  </si>
  <si>
    <t>Cloud Broker Services</t>
  </si>
  <si>
    <t>Instances per Day</t>
  </si>
  <si>
    <t>Cloud Services</t>
  </si>
  <si>
    <t>Step 1A</t>
  </si>
  <si>
    <t>Revision History</t>
  </si>
  <si>
    <t>Revision Number</t>
  </si>
  <si>
    <t>Revision Date</t>
  </si>
  <si>
    <t>Summary of Changes</t>
  </si>
  <si>
    <t>EUC Optional One-Time Setup</t>
  </si>
  <si>
    <t>6x9.5 Envelope for Print Services (Xerox Supplied)</t>
  </si>
  <si>
    <t>Manual Envelope Labeling</t>
  </si>
  <si>
    <t>Updated By</t>
  </si>
  <si>
    <t>Server FY22</t>
  </si>
  <si>
    <t>C. Senu</t>
  </si>
  <si>
    <t>Active Directory Trust Identity Access Service</t>
  </si>
  <si>
    <t>Cloud Connection Access Service</t>
  </si>
  <si>
    <t>Okta Identity Access Service</t>
  </si>
  <si>
    <t>Desktop Asset Charge</t>
  </si>
  <si>
    <t>Laptop Asset Charge</t>
  </si>
  <si>
    <t>Network Printer Asset Charge</t>
  </si>
  <si>
    <t>Tablet Asset Charge</t>
  </si>
  <si>
    <t>Cloud Management Service</t>
  </si>
  <si>
    <t>Estimated # of days per month</t>
  </si>
  <si>
    <t>Dollars to be Billed</t>
  </si>
  <si>
    <t>XXXXXXXXXX</t>
  </si>
  <si>
    <t>AWS</t>
  </si>
  <si>
    <t>Azure</t>
  </si>
  <si>
    <t>GCP</t>
  </si>
  <si>
    <t>Virtual Desktop Management Service</t>
  </si>
  <si>
    <t>User</t>
  </si>
  <si>
    <t>WVD Thin Client Support</t>
  </si>
  <si>
    <t>Managed Cloud OSI Support - Virtual Server</t>
  </si>
  <si>
    <t>*** Note  - WVD Thin Client Support requires Virtual Desktop Management Service on Step 1A Cloud Services.</t>
  </si>
  <si>
    <t>#10 Custom Single -Window Envelope for Print Services (Xerox Supplied)</t>
  </si>
  <si>
    <t>Print Images Custom Form</t>
  </si>
  <si>
    <t>Data Loss Prevention</t>
  </si>
  <si>
    <t>***Note-Managed Cloud OSI Support - Virtual Server costs above do not include Cloud Services or Cloud Management Service.  Cloud Services rates are set by the Cloud Provider. The links are below.   Contact your ARM for assistance to determine those charges.</t>
  </si>
  <si>
    <t>HVS UC Basic Client</t>
  </si>
  <si>
    <t>HVS UC Standard Client</t>
  </si>
  <si>
    <t>HVS UC Premium Client</t>
  </si>
  <si>
    <t>Client</t>
  </si>
  <si>
    <t>Office at Hand VOIP Client Only Basic</t>
  </si>
  <si>
    <t>Office at Hand VOIP Client Only Standard</t>
  </si>
  <si>
    <t>Office at Hand VOIP Client Only Premium</t>
  </si>
  <si>
    <t>Office at Hand Live Reports</t>
  </si>
  <si>
    <t>Office at Hand Limited Extension</t>
  </si>
  <si>
    <t>Seat</t>
  </si>
  <si>
    <t>Zoom Web Conferencing Connector CRC Port</t>
  </si>
  <si>
    <t>Zoom Web Conferencing Meeting Room</t>
  </si>
  <si>
    <t>Zoom Web Conferencing Named Host 1000</t>
  </si>
  <si>
    <t>Zoom Web Conferencing Named Host 300</t>
  </si>
  <si>
    <t>Zoom Web Conferencing Named Host 500</t>
  </si>
  <si>
    <t>Zoom Web Conferencing Webinar 100</t>
  </si>
  <si>
    <t>Zoom Web Conferencing Webinar 1000</t>
  </si>
  <si>
    <t>Zoom Web Conferencing Webinar 10000</t>
  </si>
  <si>
    <t>Zoom Web Conferencing Webinar 3000</t>
  </si>
  <si>
    <t>Zoom Web Conferencing Webinar 500</t>
  </si>
  <si>
    <t>Zoom Web Conferencing Webinar 5000</t>
  </si>
  <si>
    <t>Ethernet PL Pt to Pt Interlata Connection 10Gbps for 1-500 miles (Carrier hotel to ATT Tier 1 access site)</t>
  </si>
  <si>
    <t>Ethernet PL Pt to Pt Interlata Connection 10Gbps for 1-500 miles (Carrier hotel to ATT Tier 2 access site)</t>
  </si>
  <si>
    <t>Cloud Migration Services</t>
  </si>
  <si>
    <t>Managed Cloud Core Charge</t>
  </si>
  <si>
    <t>Managed Cloud Marketplace Charge</t>
  </si>
  <si>
    <t>Managed Cloud Miscellaneous Charge</t>
  </si>
  <si>
    <t>Managed Cloud Professional Services Charge</t>
  </si>
  <si>
    <t>Managed Cloud Services</t>
  </si>
  <si>
    <t>***Note: The use of Managed Cloud Services is subject to addditional shared support cost internal to the cloud environment</t>
  </si>
  <si>
    <t>Cloud Infrastructure Premium Support</t>
  </si>
  <si>
    <t>Cloud Infrastructure Premium Support (after hours)</t>
  </si>
  <si>
    <t>End User Computing FY23</t>
  </si>
  <si>
    <t>Mainframe Services FY23</t>
  </si>
  <si>
    <t>Print To Mail Services FY23</t>
  </si>
  <si>
    <t>Service Desk FY23</t>
  </si>
  <si>
    <t>Server FY23</t>
  </si>
  <si>
    <t>LAN Services FY23</t>
  </si>
  <si>
    <t>Voice Services FY23</t>
  </si>
  <si>
    <t>WAN Services FY23</t>
  </si>
  <si>
    <t>Disaster Recovery - Server FY23</t>
  </si>
  <si>
    <t>GETS Estimated Costs FY24</t>
  </si>
  <si>
    <t>Overweight 10 - 75 Sheets in an Envelope (Envelope Included)</t>
  </si>
  <si>
    <t>#10 Custom Double Window Envelope for Print Services (Xerox Supplied)</t>
  </si>
  <si>
    <t>#10 Standard Single Window Envelope for Print Services (Xerox Supplied)</t>
  </si>
  <si>
    <t>Folding / Sealing</t>
  </si>
  <si>
    <t>File Gateway Connected Server Support</t>
  </si>
  <si>
    <t>AWS Gateway Support</t>
  </si>
  <si>
    <t>Site</t>
  </si>
  <si>
    <t>Proofpoint Email Security (PES)</t>
  </si>
  <si>
    <t>VSS - Policy Compliance</t>
  </si>
  <si>
    <t>VSS - Web Application Scanning</t>
  </si>
  <si>
    <t>Broadband Internet Transport DSL 1.5M-up to 1.5Mbps download/up to 384Kbps upload</t>
  </si>
  <si>
    <t>Dedicated Internet Access Service - 4Gbps (No Router)</t>
  </si>
  <si>
    <t>Dedicated Internet Access Service - 4Gbps (with Managed Router)</t>
  </si>
  <si>
    <t>Dedicated Internet Access Service - 4Mbps (No Router)</t>
  </si>
  <si>
    <t>Dedicated Internet Access Service - 4Mbps (with Managed Router)</t>
  </si>
  <si>
    <t>Dedicated Internet Access Service - 8Mbps (No Router)</t>
  </si>
  <si>
    <t>Dedicated Internet Access Service - 7Mbps (No Router)</t>
  </si>
  <si>
    <t>Point to Point Under 56Kbps</t>
  </si>
  <si>
    <t>POP Diversity - WAN Link with CoS Capability - 10Gbps</t>
  </si>
  <si>
    <t>POP Diversity - WAN Link with CoS Capability - 2Gbps</t>
  </si>
  <si>
    <t>POP Diversity - WAN Link with CoS Capability - 4Gbps</t>
  </si>
  <si>
    <t>POP Diversity - WAN Link with CoS Capability - 6Gbps</t>
  </si>
  <si>
    <t>POP Diversity - WAN Link with CoS Capability - 8Gbps</t>
  </si>
  <si>
    <t>WAN Link with CoS Capability - 10Gbps</t>
  </si>
  <si>
    <t>WAN Link with CoS Capability - 128Kbps</t>
  </si>
  <si>
    <t>WAN Link with CoS Capability - 256Kbps</t>
  </si>
  <si>
    <t>WAN Link with CoS Capability - 2Gbps</t>
  </si>
  <si>
    <t>WAN Link with CoS Capability - 384Kbps</t>
  </si>
  <si>
    <t>WAN Link with CoS Capability - 3Mbps Ethernet</t>
  </si>
  <si>
    <t>WAN Link with CoS Capability - 4Gbps</t>
  </si>
  <si>
    <t>WAN Link with CoS Capability - 512Kbps</t>
  </si>
  <si>
    <t>WAN Link with CoS Capability - 64Kbps</t>
  </si>
  <si>
    <t>WAN Link with CoS Capability - 6Gbps</t>
  </si>
  <si>
    <t>WAN Link with CoS Capability - 768Kbps</t>
  </si>
  <si>
    <t>WAN Link with CoS Capability - 6Mbps Ethernet</t>
  </si>
  <si>
    <t>WAN Link with CoS Capability - 8Gbps</t>
  </si>
  <si>
    <t>WAN Link without CoS Capability - 1.5Mbps x 256Kbps</t>
  </si>
  <si>
    <t>WAN Link without CoS Capability - 1.5Mbps x 384Kbps</t>
  </si>
  <si>
    <t>WAN Link without CoS Capability - 128Kbps</t>
  </si>
  <si>
    <t>WAN Link without CoS Capability - 256Kbps</t>
  </si>
  <si>
    <t>WAN Link without CoS Capability - 256Kbps x 128Kbps</t>
  </si>
  <si>
    <t>WAN Link without CoS Capability - 384Kbps</t>
  </si>
  <si>
    <t>WAN Link without CoS Capability - 3Mbps x 384Kbps</t>
  </si>
  <si>
    <t>WAN Link without CoS Capability - 512Kbps</t>
  </si>
  <si>
    <t>WAN Link without CoS Capability - 512Kbps x 512Kbps</t>
  </si>
  <si>
    <t>WAN Link without CoS Capability - 64Kbps</t>
  </si>
  <si>
    <t>WAN Link without CoS Capability - 768Kbps</t>
  </si>
  <si>
    <t>WAN Link without CoS Capability - 768Kbps x 512Kbps</t>
  </si>
  <si>
    <t>Print Images - Offset Color 1-2 Colors</t>
  </si>
  <si>
    <t xml:space="preserve">Post Print Manual Job Scan </t>
  </si>
  <si>
    <t>FY26 Rate</t>
  </si>
  <si>
    <t>FY26 Volume</t>
  </si>
  <si>
    <t>FY26 Input</t>
  </si>
  <si>
    <t>FY26 Resource Unit Charge</t>
  </si>
  <si>
    <t>Rate</t>
  </si>
  <si>
    <t>Print to Mail Services</t>
  </si>
  <si>
    <t>Postage</t>
  </si>
  <si>
    <t>Security Services</t>
  </si>
  <si>
    <t>Security Support</t>
  </si>
  <si>
    <t>Digital Forensics and Incident Response (DFIR) Remote</t>
  </si>
  <si>
    <t>Managed Security Support</t>
  </si>
  <si>
    <t>Agent</t>
  </si>
  <si>
    <t>Penetration Testing Onsite</t>
  </si>
  <si>
    <t>Penetration Testing Remote</t>
  </si>
  <si>
    <t>Security Awareness Training (SAT)</t>
  </si>
  <si>
    <t>Users</t>
  </si>
  <si>
    <t>Security Tools</t>
  </si>
  <si>
    <t>Crowdstrike Security</t>
  </si>
  <si>
    <t>Information Security Officer (ISO)</t>
  </si>
  <si>
    <t>Days</t>
  </si>
  <si>
    <t>Tenable Security</t>
  </si>
  <si>
    <t>Exadata Specialized Solution Request Charge</t>
  </si>
  <si>
    <t>Oracle Cloud Services</t>
  </si>
  <si>
    <t>Managed Cloud Core Charge Advanced</t>
  </si>
  <si>
    <t>Managed Cloud Marketplace Charge Advanced</t>
  </si>
  <si>
    <t>Managed Cloud Miscellaneous Charge Advanced</t>
  </si>
  <si>
    <t>*** Note - End User Computing, Server Support, and DR costs do not include the cost of using GTA Hardware. These are billed as a Hardware Service Charge.</t>
  </si>
  <si>
    <t>*** Note - WVD Thin Client Support requires Virtual Desktop Management Service under Cloud Services.</t>
  </si>
  <si>
    <t>***Note - Managed Cloud OSI Support - Virtual Server costs above do not include Cloud Services or Cloud Management Service.  Cloud Services rates are set by the Cloud Provider. See Cost Estimator Tool or contact your Customer Success Manager for assistance to determine those charges.</t>
  </si>
  <si>
    <t>***Note - The use of Managed Cloud Services is subject to addditional shared support cost internal to the cloud environment.</t>
  </si>
  <si>
    <t>Dedicated Internet Access Service - 2Mbps (No Router)</t>
  </si>
  <si>
    <t>Dedicated Internet Access Service - 2Mbps (with Managed Router)</t>
  </si>
  <si>
    <t>Dedicated Internet Access Service - 40Mbps (No Router)</t>
  </si>
  <si>
    <t>Dedicated Internet Access Service - 40Mbps (with Managed Router)</t>
  </si>
  <si>
    <t>Dedicated Internet Access Service - 300Mbps (No Router)</t>
  </si>
  <si>
    <t>Dedicated Internet Access Service - 300Mbps (with Managed Router)</t>
  </si>
  <si>
    <t>Dedicated Internet Access Service - 400Mbps (No Router)</t>
  </si>
  <si>
    <t>Dedicated Internet Access Service - 8Gbps (No Router)</t>
  </si>
  <si>
    <t>Dedicated Internet Access Service - 8Gbps (with Managed Router)</t>
  </si>
  <si>
    <t>Dedicated Internet Access Service - 20Gbps (No Router)</t>
  </si>
  <si>
    <t>Dedicated Internet Access Service - 30Gbps (No Router)</t>
  </si>
  <si>
    <t>Dedicated Internet Access Service - 40Gbps (No Router)</t>
  </si>
  <si>
    <t>WAN Link with CoS Capability - 9Mbps Ethernet</t>
  </si>
  <si>
    <t>WAN Services - Broadband Aggregation</t>
  </si>
  <si>
    <t>WAN Services - New Service Not Available</t>
  </si>
  <si>
    <t>Dial-Up Internet Access</t>
  </si>
  <si>
    <t>Dry Pair</t>
  </si>
  <si>
    <t>FY26 Estimated Monthly</t>
  </si>
  <si>
    <t>FY26 Estimated Annual</t>
  </si>
  <si>
    <t>1 Gbps WAN Access Link Diverse Local Loop</t>
  </si>
  <si>
    <t>Remote Subscriber – Secure Web and VPN Access</t>
  </si>
  <si>
    <t>FY27 Input</t>
  </si>
  <si>
    <t>FY27 Rate</t>
  </si>
  <si>
    <t>FY27 Volume</t>
  </si>
  <si>
    <t>FY27 Resource Unit Charge</t>
  </si>
  <si>
    <t>FY27 Estimated Monthly</t>
  </si>
  <si>
    <t>FY27 Estimated Annual</t>
  </si>
  <si>
    <t>GETS Estimated Costs FY26 &amp; FY27</t>
  </si>
  <si>
    <t>Data entry tab for Infrastructure resource unit volumes. FY26 volumes entered in column E &amp; FY27 ones in column L</t>
  </si>
  <si>
    <t>Data entry tab for Cloud Services resource unit volumes. FY26 volumes entered in column E &amp; FY27 ones in column L</t>
  </si>
  <si>
    <t>Data entry tab for Managed Network Services (MNS) resource unit volumes.  FY26 volumes entered in column E &amp; FY27 ones in column L.</t>
  </si>
  <si>
    <t>Data entry tab for Hosted Voice Services (HVS) resource unit volumes.  FY26 volumes entered in column E &amp; FY27 ones in column L.</t>
  </si>
  <si>
    <t>Data entry tab for Hosted Broadband Aggregation resource unit volumes.  FY26 volumes entered in column E &amp; FY27 ones in column L.</t>
  </si>
  <si>
    <t>Data entry tab for Hardware unit volumes. FY26 volumes entered in column F &amp; FY27 ones in column N.</t>
  </si>
  <si>
    <t>Data entry tab for Infrastructure resource unit volumes for FY26 &amp; FY27</t>
  </si>
  <si>
    <t>Data entry tab for Cloud Services resource unit volumes for FY26 &amp; FY27</t>
  </si>
  <si>
    <t>Data entry tab for Managed Network Services (MNS) resource unit volumes for FY26 &amp; FY27</t>
  </si>
  <si>
    <t>Data entry tab for Hosted Voice Services (HVS) resource unit volumes for FY26 &amp; FY27</t>
  </si>
  <si>
    <t>Data entry tab for Hosted Broadband Aggregation resource unit volumes for FY26 &amp; FY27</t>
  </si>
  <si>
    <t>Data entry tab for Hardware unit volumes for FY26 &amp; FY27</t>
  </si>
  <si>
    <t>Summary tab - summarizes FY26 &amp; FY27 forecast charges based on the entered resource unit volumes made on the data entry tabs (steps 1 - 5)</t>
  </si>
  <si>
    <t>HVS - UPS</t>
  </si>
  <si>
    <t>Per Device</t>
  </si>
  <si>
    <t>HVS - LTE Router - Small</t>
  </si>
  <si>
    <t>HVS - LTE Router - Large</t>
  </si>
  <si>
    <t>HVS - Analog Gateway - 2 Line Capacity</t>
  </si>
  <si>
    <t>HVS - Voice Port 5 - Cordless</t>
  </si>
  <si>
    <t>HVS - Voice Port 6 - Additional Cordless Handset</t>
  </si>
  <si>
    <t>Teams Direct</t>
  </si>
  <si>
    <t>Teams Express</t>
  </si>
  <si>
    <t>Cloud Voice Phone 1</t>
  </si>
  <si>
    <t>Cloud Voice Phone 2</t>
  </si>
  <si>
    <t>Cloud Voice Phone 3</t>
  </si>
  <si>
    <t>Analog over IP</t>
  </si>
  <si>
    <t xml:space="preserve">Number              </t>
  </si>
  <si>
    <t>Analog over IP Gateway – 2 Port</t>
  </si>
  <si>
    <t>Analog over IP Gateway – 4 Port</t>
  </si>
  <si>
    <t>Analog over IP Gateway – 8 Port</t>
  </si>
  <si>
    <t>Analog over IP Gateway – 24 Port</t>
  </si>
  <si>
    <t>Analog over IP Gateway – 72 Port</t>
  </si>
  <si>
    <t>Analog over IP Gateway HA – 4 Port</t>
  </si>
  <si>
    <t>Analog over IP Gateway HA – 8 Port</t>
  </si>
  <si>
    <t>Analog over IP UPS</t>
  </si>
  <si>
    <t>Added 20 new HVS resource units to the rate card.</t>
  </si>
  <si>
    <t>DR Full Recovery Exercise - Single</t>
  </si>
  <si>
    <t>DR Full Recovery Exercise - Small</t>
  </si>
  <si>
    <t>DR Full Recovery Exercise - Medium</t>
  </si>
  <si>
    <t>DR Full Recovery Exercise - Large</t>
  </si>
  <si>
    <t>DR Customer Tabletop Exercise - Single</t>
  </si>
  <si>
    <t>DR Customer Tabletop Exercise - Small</t>
  </si>
  <si>
    <t>DR Customer Tabletop Exercise - Medium</t>
  </si>
  <si>
    <t>DR Customer Tabletop Exercise - Large</t>
  </si>
  <si>
    <t>DR Full Recovery Exercise - Mainframe</t>
  </si>
  <si>
    <t>MSI Disaster Recovery</t>
  </si>
  <si>
    <t>IT in a Box</t>
  </si>
  <si>
    <t>Walkup Locations (New)</t>
  </si>
  <si>
    <t>IT in a Box (New)</t>
  </si>
  <si>
    <t>Walk Up Locations</t>
  </si>
  <si>
    <t>Endpoint Detection and Reponse (NEW)</t>
  </si>
  <si>
    <t>Rack</t>
  </si>
  <si>
    <t>Managed Cloud Core Charge Standard</t>
  </si>
  <si>
    <t>Managed Cloud Core Charge Accelerate</t>
  </si>
  <si>
    <t>Managed Cloud Charge Advanced</t>
  </si>
  <si>
    <t>Cloud Consumption Services</t>
  </si>
  <si>
    <t xml:space="preserve">Disaster Recovery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</si>
</sst>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000_);_(* \(#,##0.000\);_(* &quot;-&quot;??_);_(@_)"/>
    <numFmt numFmtId="166" formatCode="_(&quot;$&quot;* #,##0.000_);_(&quot;$&quot;* \(#,##0.000\);_(&quot;$&quot;* &quot;-&quot;??_);_(@_)"/>
    <numFmt numFmtId="167" formatCode="_(&quot;$&quot;* #,##0.000_);_(&quot;$&quot;* \(#,##0.000\);_(&quot;$&quot;* &quot;-&quot;???_);_(@_)"/>
  </numFmts>
  <fonts count="25"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scheme val="minor"/>
    </font>
    <font>
      <b/>
      <sz val="11"/>
      <color theme="1"/>
      <name val="Calibri"/>
      <family val="2"/>
      <scheme val="minor"/>
    </font>
    <font>
      <b/>
      <sz val="13"/>
      <color theme="1"/>
      <name val="Calibri"/>
      <family val="2"/>
      <scheme val="minor"/>
    </font>
    <font>
      <sz val="11"/>
      <color theme="0"/>
      <name val="Calibri"/>
      <family val="2"/>
      <scheme val="minor"/>
    </font>
    <font>
      <b/>
      <i/>
      <sz val="14"/>
      <color theme="0"/>
      <name val="Calibri"/>
      <family val="2"/>
      <scheme val="minor"/>
    </font>
    <font>
      <b/>
      <sz val="14"/>
      <color theme="1"/>
      <name val="Calibri"/>
      <family val="2"/>
      <scheme val="minor"/>
    </font>
    <font>
      <b/>
      <sz val="17"/>
      <color theme="1"/>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
      <b/>
      <i/>
      <sz val="12"/>
      <color theme="1"/>
      <name val="Cambria"/>
      <family val="1"/>
    </font>
    <font>
      <sz val="10"/>
      <color theme="1"/>
      <name val="Times New Roman"/>
      <family val="1"/>
    </font>
    <font>
      <sz val="10"/>
      <color theme="1"/>
      <name val="Cambria"/>
      <family val="1"/>
    </font>
    <font>
      <b/>
      <sz val="10"/>
      <color theme="1"/>
      <name val="Cambria"/>
      <family val="1"/>
    </font>
    <font>
      <u/>
      <sz val="11"/>
      <color theme="10"/>
      <name val="Calibri"/>
      <family val="2"/>
      <scheme val="minor"/>
    </font>
    <font>
      <sz val="11"/>
      <color rgb="FFFF0000"/>
      <name val="Calibri"/>
      <family val="2"/>
      <scheme val="minor"/>
    </font>
    <font>
      <sz val="11"/>
      <name val="Calibri"/>
      <family val="2"/>
      <scheme val="minor"/>
    </font>
    <font>
      <b/>
      <sz val="10"/>
      <color theme="1"/>
      <name val="Times New Roman"/>
      <family val="1"/>
    </font>
    <font>
      <i/>
      <sz val="11"/>
      <color theme="1"/>
      <name val="Calibri"/>
      <family val="2"/>
      <scheme val="minor"/>
    </font>
    <font>
      <sz val="11"/>
      <color rgb="FF000000"/>
      <name val="Calibri"/>
      <family val="2"/>
    </font>
    <font>
      <b/>
      <sz val="10"/>
      <color theme="1"/>
      <name val="Calibri"/>
      <family val="2"/>
      <scheme val="minor"/>
    </font>
  </fonts>
  <fills count="22">
    <fill>
      <patternFill patternType="none"/>
    </fill>
    <fill>
      <patternFill patternType="gray125"/>
    </fill>
    <fill>
      <patternFill patternType="solid">
        <fgColor theme="8" tint="0.59999389629810485"/>
        <bgColor indexed="64"/>
      </patternFill>
    </fill>
    <fill>
      <gradientFill degree="90">
        <stop position="0">
          <color theme="6" tint="-0.25098422193060094"/>
        </stop>
        <stop position="1">
          <color theme="6" tint="-0.49803155613879818"/>
        </stop>
      </gradientFill>
    </fill>
    <fill>
      <patternFill patternType="solid">
        <fgColor theme="6"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rgb="FFFFFFFF"/>
        <bgColor rgb="FF000000"/>
      </patternFill>
    </fill>
    <fill>
      <patternFill patternType="solid">
        <fgColor theme="1"/>
        <bgColor rgb="FF000000"/>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4"/>
        <bgColor indexed="64"/>
      </patternFill>
    </fill>
  </fills>
  <borders count="39">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tint="0.499984740745262"/>
      </left>
      <right style="medium">
        <color indexed="64"/>
      </right>
      <top/>
      <bottom/>
      <diagonal/>
    </border>
    <border>
      <left style="thin">
        <color theme="1" tint="0.499984740745262"/>
      </left>
      <right style="thin">
        <color theme="1" tint="0.499984740745262"/>
      </right>
      <top style="thin">
        <color theme="1" tint="0.499984740745262"/>
      </top>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262">
    <xf numFmtId="0" fontId="0" fillId="0" borderId="0" xfId="0"/>
    <xf numFmtId="0" fontId="0" fillId="0" borderId="4" xfId="0" applyBorder="1"/>
    <xf numFmtId="44" fontId="0" fillId="0" borderId="4" xfId="1" applyFont="1" applyBorder="1"/>
    <xf numFmtId="44" fontId="0" fillId="0" borderId="0" xfId="1" applyFont="1"/>
    <xf numFmtId="0" fontId="5" fillId="2" borderId="4" xfId="0" applyFont="1" applyFill="1" applyBorder="1" applyAlignment="1">
      <alignment horizontal="center"/>
    </xf>
    <xf numFmtId="44" fontId="5" fillId="2" borderId="4" xfId="1" applyFont="1" applyFill="1" applyBorder="1" applyAlignment="1">
      <alignment horizontal="center"/>
    </xf>
    <xf numFmtId="0" fontId="5" fillId="2" borderId="4" xfId="0" applyFont="1" applyFill="1" applyBorder="1" applyAlignment="1" applyProtection="1">
      <alignment horizontal="center"/>
      <protection hidden="1"/>
    </xf>
    <xf numFmtId="0" fontId="0" fillId="0" borderId="0" xfId="0" applyProtection="1">
      <protection hidden="1"/>
    </xf>
    <xf numFmtId="0" fontId="0" fillId="6" borderId="15" xfId="0" applyFill="1" applyBorder="1" applyProtection="1">
      <protection locked="0" hidden="1"/>
    </xf>
    <xf numFmtId="0" fontId="0" fillId="6" borderId="4" xfId="0" applyFill="1" applyBorder="1" applyProtection="1">
      <protection locked="0" hidden="1"/>
    </xf>
    <xf numFmtId="44" fontId="0" fillId="0" borderId="4" xfId="1" applyFont="1" applyBorder="1" applyProtection="1">
      <protection hidden="1"/>
    </xf>
    <xf numFmtId="0" fontId="5" fillId="7" borderId="17" xfId="0" applyFont="1" applyFill="1" applyBorder="1" applyProtection="1">
      <protection hidden="1"/>
    </xf>
    <xf numFmtId="0" fontId="5" fillId="7" borderId="21" xfId="0" applyFont="1" applyFill="1" applyBorder="1" applyAlignment="1" applyProtection="1">
      <alignment horizontal="center"/>
      <protection hidden="1"/>
    </xf>
    <xf numFmtId="0" fontId="11" fillId="8" borderId="16" xfId="0" applyFont="1" applyFill="1" applyBorder="1" applyProtection="1">
      <protection hidden="1"/>
    </xf>
    <xf numFmtId="0" fontId="11" fillId="8" borderId="17" xfId="0" applyFont="1" applyFill="1" applyBorder="1" applyProtection="1">
      <protection hidden="1"/>
    </xf>
    <xf numFmtId="0" fontId="12" fillId="8" borderId="17" xfId="0" applyFont="1" applyFill="1" applyBorder="1" applyProtection="1">
      <protection hidden="1"/>
    </xf>
    <xf numFmtId="164" fontId="12" fillId="8" borderId="16" xfId="1" applyNumberFormat="1" applyFont="1" applyFill="1" applyBorder="1" applyProtection="1">
      <protection hidden="1"/>
    </xf>
    <xf numFmtId="164" fontId="12" fillId="8" borderId="17" xfId="1" applyNumberFormat="1" applyFont="1" applyFill="1" applyBorder="1" applyProtection="1">
      <protection hidden="1"/>
    </xf>
    <xf numFmtId="164" fontId="12" fillId="8" borderId="18" xfId="1" applyNumberFormat="1" applyFont="1" applyFill="1" applyBorder="1" applyProtection="1">
      <protection hidden="1"/>
    </xf>
    <xf numFmtId="164" fontId="12" fillId="9" borderId="22" xfId="1" applyNumberFormat="1" applyFont="1" applyFill="1" applyBorder="1" applyProtection="1">
      <protection hidden="1"/>
    </xf>
    <xf numFmtId="164" fontId="12" fillId="8" borderId="0" xfId="1" applyNumberFormat="1" applyFont="1" applyFill="1" applyProtection="1">
      <protection hidden="1"/>
    </xf>
    <xf numFmtId="0" fontId="12" fillId="8" borderId="0" xfId="0" applyFont="1" applyFill="1" applyProtection="1">
      <protection hidden="1"/>
    </xf>
    <xf numFmtId="0" fontId="12" fillId="8" borderId="23" xfId="0" applyFont="1" applyFill="1" applyBorder="1" applyProtection="1">
      <protection hidden="1"/>
    </xf>
    <xf numFmtId="0" fontId="11" fillId="8" borderId="24" xfId="0" applyFont="1" applyFill="1" applyBorder="1" applyProtection="1">
      <protection hidden="1"/>
    </xf>
    <xf numFmtId="164" fontId="12" fillId="8" borderId="24" xfId="1" applyNumberFormat="1" applyFont="1" applyFill="1" applyBorder="1" applyProtection="1">
      <protection hidden="1"/>
    </xf>
    <xf numFmtId="164" fontId="12" fillId="8" borderId="23" xfId="1" applyNumberFormat="1" applyFont="1" applyFill="1" applyBorder="1" applyProtection="1">
      <protection hidden="1"/>
    </xf>
    <xf numFmtId="164" fontId="12" fillId="9" borderId="21" xfId="1" applyNumberFormat="1" applyFont="1" applyFill="1" applyBorder="1" applyProtection="1">
      <protection hidden="1"/>
    </xf>
    <xf numFmtId="44" fontId="12" fillId="8" borderId="24" xfId="1" applyFont="1" applyFill="1" applyBorder="1" applyProtection="1">
      <protection hidden="1"/>
    </xf>
    <xf numFmtId="44" fontId="12" fillId="8" borderId="0" xfId="1" applyFont="1" applyFill="1" applyProtection="1">
      <protection hidden="1"/>
    </xf>
    <xf numFmtId="44" fontId="12" fillId="8" borderId="23" xfId="1" applyFont="1" applyFill="1" applyBorder="1" applyProtection="1">
      <protection hidden="1"/>
    </xf>
    <xf numFmtId="44" fontId="12" fillId="9" borderId="21" xfId="1" applyFont="1" applyFill="1" applyBorder="1" applyProtection="1">
      <protection hidden="1"/>
    </xf>
    <xf numFmtId="44" fontId="12" fillId="8" borderId="23" xfId="0" applyNumberFormat="1" applyFont="1" applyFill="1" applyBorder="1" applyProtection="1">
      <protection hidden="1"/>
    </xf>
    <xf numFmtId="44" fontId="12" fillId="8" borderId="25" xfId="1" applyFont="1" applyFill="1" applyBorder="1" applyProtection="1">
      <protection hidden="1"/>
    </xf>
    <xf numFmtId="44" fontId="12" fillId="8" borderId="26" xfId="1" applyFont="1" applyFill="1" applyBorder="1" applyProtection="1">
      <protection hidden="1"/>
    </xf>
    <xf numFmtId="44" fontId="12" fillId="8" borderId="27" xfId="1" applyFont="1" applyFill="1" applyBorder="1" applyProtection="1">
      <protection hidden="1"/>
    </xf>
    <xf numFmtId="44" fontId="12" fillId="9" borderId="28" xfId="1" applyFont="1" applyFill="1" applyBorder="1" applyProtection="1">
      <protection hidden="1"/>
    </xf>
    <xf numFmtId="44" fontId="12" fillId="8" borderId="0" xfId="0" applyNumberFormat="1" applyFont="1" applyFill="1" applyProtection="1">
      <protection hidden="1"/>
    </xf>
    <xf numFmtId="44" fontId="12" fillId="8" borderId="29" xfId="1" applyFont="1" applyFill="1" applyBorder="1" applyProtection="1">
      <protection hidden="1"/>
    </xf>
    <xf numFmtId="44" fontId="12" fillId="0" borderId="30" xfId="1" applyFont="1" applyBorder="1" applyProtection="1">
      <protection hidden="1"/>
    </xf>
    <xf numFmtId="44" fontId="12" fillId="7" borderId="31" xfId="1" applyFont="1" applyFill="1" applyBorder="1" applyProtection="1">
      <protection hidden="1"/>
    </xf>
    <xf numFmtId="44" fontId="12" fillId="0" borderId="29" xfId="1" applyFont="1" applyBorder="1" applyProtection="1">
      <protection hidden="1"/>
    </xf>
    <xf numFmtId="44" fontId="12" fillId="8" borderId="30" xfId="1" applyFont="1" applyFill="1" applyBorder="1" applyProtection="1">
      <protection hidden="1"/>
    </xf>
    <xf numFmtId="44" fontId="12" fillId="9" borderId="31" xfId="1" applyFont="1" applyFill="1" applyBorder="1" applyProtection="1">
      <protection hidden="1"/>
    </xf>
    <xf numFmtId="44" fontId="12" fillId="8" borderId="30" xfId="0" applyNumberFormat="1" applyFont="1" applyFill="1" applyBorder="1" applyProtection="1">
      <protection hidden="1"/>
    </xf>
    <xf numFmtId="44" fontId="0" fillId="0" borderId="24" xfId="0" applyNumberFormat="1" applyBorder="1" applyProtection="1">
      <protection hidden="1"/>
    </xf>
    <xf numFmtId="44" fontId="0" fillId="0" borderId="0" xfId="0" applyNumberFormat="1" applyProtection="1">
      <protection hidden="1"/>
    </xf>
    <xf numFmtId="44" fontId="0" fillId="0" borderId="23" xfId="0" applyNumberFormat="1" applyBorder="1" applyProtection="1">
      <protection hidden="1"/>
    </xf>
    <xf numFmtId="44" fontId="0" fillId="7" borderId="21" xfId="0" applyNumberFormat="1" applyFill="1" applyBorder="1" applyProtection="1">
      <protection hidden="1"/>
    </xf>
    <xf numFmtId="0" fontId="12" fillId="8" borderId="24" xfId="0" applyFont="1" applyFill="1" applyBorder="1" applyProtection="1">
      <protection hidden="1"/>
    </xf>
    <xf numFmtId="44" fontId="11" fillId="9" borderId="21" xfId="1" applyFont="1" applyFill="1" applyBorder="1" applyProtection="1">
      <protection hidden="1"/>
    </xf>
    <xf numFmtId="0" fontId="12" fillId="8" borderId="19" xfId="0" applyFont="1" applyFill="1" applyBorder="1" applyProtection="1">
      <protection hidden="1"/>
    </xf>
    <xf numFmtId="0" fontId="12" fillId="8" borderId="20" xfId="0" applyFont="1" applyFill="1" applyBorder="1" applyProtection="1">
      <protection hidden="1"/>
    </xf>
    <xf numFmtId="44" fontId="12" fillId="8" borderId="19" xfId="1" applyFont="1" applyFill="1" applyBorder="1" applyProtection="1">
      <protection hidden="1"/>
    </xf>
    <xf numFmtId="44" fontId="12" fillId="8" borderId="20" xfId="1" applyFont="1" applyFill="1" applyBorder="1" applyProtection="1">
      <protection hidden="1"/>
    </xf>
    <xf numFmtId="44" fontId="12" fillId="8" borderId="32" xfId="1" applyFont="1" applyFill="1" applyBorder="1" applyProtection="1">
      <protection hidden="1"/>
    </xf>
    <xf numFmtId="44" fontId="12" fillId="9" borderId="33" xfId="1" applyFont="1" applyFill="1" applyBorder="1" applyProtection="1">
      <protection hidden="1"/>
    </xf>
    <xf numFmtId="44" fontId="12" fillId="8" borderId="32" xfId="0" applyNumberFormat="1" applyFont="1" applyFill="1" applyBorder="1" applyProtection="1">
      <protection hidden="1"/>
    </xf>
    <xf numFmtId="0" fontId="13" fillId="0" borderId="0" xfId="0" applyFont="1" applyProtection="1">
      <protection hidden="1"/>
    </xf>
    <xf numFmtId="0" fontId="0" fillId="0" borderId="32" xfId="0" applyBorder="1"/>
    <xf numFmtId="0" fontId="0" fillId="0" borderId="20" xfId="0" applyBorder="1"/>
    <xf numFmtId="0" fontId="0" fillId="0" borderId="19" xfId="0" applyBorder="1"/>
    <xf numFmtId="164" fontId="5" fillId="0" borderId="23" xfId="0" applyNumberFormat="1" applyFont="1" applyBorder="1"/>
    <xf numFmtId="164" fontId="5" fillId="0" borderId="0" xfId="0" applyNumberFormat="1" applyFont="1"/>
    <xf numFmtId="0" fontId="5" fillId="0" borderId="0" xfId="0" applyFont="1" applyAlignment="1">
      <alignment horizontal="right"/>
    </xf>
    <xf numFmtId="0" fontId="5" fillId="0" borderId="0" xfId="0" applyFont="1"/>
    <xf numFmtId="0" fontId="0" fillId="0" borderId="24" xfId="0" applyBorder="1"/>
    <xf numFmtId="0" fontId="0" fillId="0" borderId="18" xfId="0" applyBorder="1"/>
    <xf numFmtId="0" fontId="0" fillId="0" borderId="17" xfId="0" applyBorder="1"/>
    <xf numFmtId="0" fontId="0" fillId="0" borderId="16" xfId="0" applyBorder="1"/>
    <xf numFmtId="164" fontId="12" fillId="8" borderId="32" xfId="0" applyNumberFormat="1" applyFont="1" applyFill="1" applyBorder="1"/>
    <xf numFmtId="164" fontId="12" fillId="8" borderId="20" xfId="0" applyNumberFormat="1" applyFont="1" applyFill="1" applyBorder="1"/>
    <xf numFmtId="164" fontId="12" fillId="8" borderId="20" xfId="1" applyNumberFormat="1" applyFont="1" applyFill="1" applyBorder="1"/>
    <xf numFmtId="0" fontId="12" fillId="8" borderId="20" xfId="0" applyFont="1" applyFill="1" applyBorder="1"/>
    <xf numFmtId="0" fontId="11" fillId="8" borderId="20" xfId="0" applyFont="1" applyFill="1" applyBorder="1"/>
    <xf numFmtId="0" fontId="11" fillId="8" borderId="19" xfId="0" applyFont="1" applyFill="1" applyBorder="1"/>
    <xf numFmtId="164" fontId="11" fillId="8" borderId="23" xfId="1" applyNumberFormat="1" applyFont="1" applyFill="1" applyBorder="1"/>
    <xf numFmtId="164" fontId="11" fillId="8" borderId="0" xfId="1" applyNumberFormat="1" applyFont="1" applyFill="1"/>
    <xf numFmtId="0" fontId="11" fillId="8" borderId="0" xfId="0" applyFont="1" applyFill="1"/>
    <xf numFmtId="0" fontId="11" fillId="8" borderId="24" xfId="0" applyFont="1" applyFill="1" applyBorder="1"/>
    <xf numFmtId="164" fontId="12" fillId="8" borderId="23" xfId="0" applyNumberFormat="1" applyFont="1" applyFill="1" applyBorder="1"/>
    <xf numFmtId="164" fontId="12" fillId="8" borderId="0" xfId="0" applyNumberFormat="1" applyFont="1" applyFill="1"/>
    <xf numFmtId="164" fontId="12" fillId="8" borderId="0" xfId="1" applyNumberFormat="1" applyFont="1" applyFill="1"/>
    <xf numFmtId="0" fontId="12" fillId="8" borderId="0" xfId="0" applyFont="1" applyFill="1"/>
    <xf numFmtId="164" fontId="12" fillId="8" borderId="27" xfId="1" applyNumberFormat="1" applyFont="1" applyFill="1" applyBorder="1"/>
    <xf numFmtId="164" fontId="12" fillId="0" borderId="30" xfId="1" applyNumberFormat="1" applyFont="1" applyBorder="1"/>
    <xf numFmtId="164" fontId="12" fillId="0" borderId="29" xfId="1" applyNumberFormat="1" applyFont="1" applyBorder="1"/>
    <xf numFmtId="164" fontId="0" fillId="0" borderId="27" xfId="0" applyNumberFormat="1" applyBorder="1"/>
    <xf numFmtId="164" fontId="0" fillId="0" borderId="0" xfId="0" applyNumberFormat="1"/>
    <xf numFmtId="0" fontId="5" fillId="5" borderId="4" xfId="0" applyFont="1" applyFill="1" applyBorder="1" applyAlignment="1" applyProtection="1">
      <alignment horizontal="center"/>
      <protection hidden="1"/>
    </xf>
    <xf numFmtId="0" fontId="0" fillId="0" borderId="4" xfId="0" applyBorder="1" applyProtection="1">
      <protection hidden="1"/>
    </xf>
    <xf numFmtId="0" fontId="13" fillId="0" borderId="0" xfId="0" applyFont="1"/>
    <xf numFmtId="164" fontId="11" fillId="8" borderId="24" xfId="1" applyNumberFormat="1" applyFont="1" applyFill="1" applyBorder="1" applyProtection="1">
      <protection hidden="1"/>
    </xf>
    <xf numFmtId="164" fontId="11" fillId="8" borderId="0" xfId="1" applyNumberFormat="1" applyFont="1" applyFill="1" applyProtection="1">
      <protection hidden="1"/>
    </xf>
    <xf numFmtId="164" fontId="11" fillId="8" borderId="23" xfId="1" applyNumberFormat="1" applyFont="1" applyFill="1" applyBorder="1" applyProtection="1">
      <protection hidden="1"/>
    </xf>
    <xf numFmtId="0" fontId="5" fillId="0" borderId="0" xfId="0" applyFont="1" applyAlignment="1">
      <alignment horizontal="center"/>
    </xf>
    <xf numFmtId="10" fontId="0" fillId="0" borderId="0" xfId="2" applyNumberFormat="1" applyFont="1"/>
    <xf numFmtId="0" fontId="8" fillId="3" borderId="5" xfId="0" applyFont="1" applyFill="1" applyBorder="1"/>
    <xf numFmtId="0" fontId="7" fillId="3" borderId="6" xfId="0" applyFont="1" applyFill="1" applyBorder="1"/>
    <xf numFmtId="0" fontId="7" fillId="3" borderId="7" xfId="0" applyFont="1" applyFill="1" applyBorder="1"/>
    <xf numFmtId="0" fontId="9" fillId="4" borderId="5" xfId="0" applyFont="1" applyFill="1" applyBorder="1"/>
    <xf numFmtId="0" fontId="9" fillId="4" borderId="7" xfId="0" applyFont="1" applyFill="1" applyBorder="1"/>
    <xf numFmtId="0" fontId="9" fillId="4" borderId="8" xfId="0" applyFont="1" applyFill="1" applyBorder="1" applyAlignment="1">
      <alignment wrapText="1"/>
    </xf>
    <xf numFmtId="0" fontId="5" fillId="0" borderId="10" xfId="0" applyFont="1" applyBorder="1" applyAlignment="1">
      <alignment vertical="center"/>
    </xf>
    <xf numFmtId="0" fontId="0" fillId="0" borderId="11" xfId="0" applyBorder="1" applyAlignment="1">
      <alignment vertical="center" wrapText="1"/>
    </xf>
    <xf numFmtId="0" fontId="5" fillId="0" borderId="35" xfId="0" applyFont="1" applyBorder="1" applyAlignment="1">
      <alignment vertical="center"/>
    </xf>
    <xf numFmtId="0" fontId="0" fillId="0" borderId="36" xfId="0" applyBorder="1" applyAlignment="1">
      <alignment vertical="center" wrapText="1"/>
    </xf>
    <xf numFmtId="0" fontId="5" fillId="0" borderId="13" xfId="0" applyFont="1" applyBorder="1" applyAlignment="1">
      <alignment vertical="center"/>
    </xf>
    <xf numFmtId="0" fontId="0" fillId="0" borderId="14" xfId="0" applyBorder="1" applyAlignment="1">
      <alignment vertical="center" wrapText="1"/>
    </xf>
    <xf numFmtId="0" fontId="0" fillId="0" borderId="23" xfId="0" applyBorder="1" applyProtection="1">
      <protection hidden="1"/>
    </xf>
    <xf numFmtId="0" fontId="0" fillId="10" borderId="0" xfId="0" applyFill="1"/>
    <xf numFmtId="44" fontId="0" fillId="10" borderId="4" xfId="1" applyFont="1" applyFill="1" applyBorder="1"/>
    <xf numFmtId="0" fontId="5" fillId="0" borderId="0" xfId="0" applyFont="1" applyAlignment="1">
      <alignment vertical="center"/>
    </xf>
    <xf numFmtId="0" fontId="0" fillId="0" borderId="0" xfId="0" applyAlignment="1">
      <alignment vertical="center" wrapText="1"/>
    </xf>
    <xf numFmtId="0" fontId="0" fillId="11" borderId="0" xfId="0" applyFill="1"/>
    <xf numFmtId="164" fontId="12" fillId="0" borderId="0" xfId="1" applyNumberFormat="1" applyFont="1"/>
    <xf numFmtId="164" fontId="12" fillId="8" borderId="26" xfId="1" applyNumberFormat="1" applyFont="1" applyFill="1" applyBorder="1"/>
    <xf numFmtId="164" fontId="0" fillId="0" borderId="26" xfId="0" applyNumberFormat="1" applyBorder="1"/>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5" borderId="1" xfId="0" applyFont="1" applyFill="1" applyBorder="1" applyAlignment="1" applyProtection="1">
      <alignment horizontal="center"/>
      <protection hidden="1"/>
    </xf>
    <xf numFmtId="0" fontId="6" fillId="5" borderId="2"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1" xfId="0" applyFont="1" applyFill="1" applyBorder="1" applyAlignment="1">
      <alignment horizontal="right"/>
    </xf>
    <xf numFmtId="0" fontId="6" fillId="2" borderId="2" xfId="0" applyFont="1" applyFill="1" applyBorder="1" applyAlignment="1">
      <alignment horizontal="right"/>
    </xf>
    <xf numFmtId="44" fontId="5" fillId="2" borderId="4" xfId="1" applyFont="1" applyFill="1" applyBorder="1" applyAlignment="1">
      <alignment horizontal="center" wrapText="1"/>
    </xf>
    <xf numFmtId="44" fontId="5" fillId="2" borderId="4" xfId="1" applyFont="1" applyFill="1" applyBorder="1" applyAlignment="1" applyProtection="1">
      <alignment horizontal="center" wrapText="1"/>
      <protection hidden="1"/>
    </xf>
    <xf numFmtId="0" fontId="5" fillId="12" borderId="7" xfId="0" applyFont="1" applyFill="1" applyBorder="1" applyAlignment="1" applyProtection="1">
      <alignment horizontal="center"/>
      <protection hidden="1"/>
    </xf>
    <xf numFmtId="0" fontId="5" fillId="12" borderId="8" xfId="0" applyFont="1" applyFill="1" applyBorder="1" applyAlignment="1" applyProtection="1">
      <alignment horizontal="center" wrapText="1"/>
      <protection hidden="1"/>
    </xf>
    <xf numFmtId="0" fontId="0" fillId="13" borderId="0" xfId="0" applyFill="1" applyProtection="1">
      <protection hidden="1"/>
    </xf>
    <xf numFmtId="44" fontId="0" fillId="0" borderId="0" xfId="0" applyNumberFormat="1"/>
    <xf numFmtId="0" fontId="0" fillId="0" borderId="37" xfId="0" applyBorder="1"/>
    <xf numFmtId="0" fontId="11" fillId="8" borderId="0" xfId="0" applyFont="1" applyFill="1" applyAlignment="1">
      <alignment wrapText="1"/>
    </xf>
    <xf numFmtId="0" fontId="11" fillId="8" borderId="24" xfId="0" applyFont="1" applyFill="1" applyBorder="1" applyAlignment="1" applyProtection="1">
      <alignment horizontal="center"/>
      <protection hidden="1"/>
    </xf>
    <xf numFmtId="0" fontId="11" fillId="8" borderId="0" xfId="0" applyFont="1" applyFill="1" applyAlignment="1" applyProtection="1">
      <alignment horizontal="center"/>
      <protection hidden="1"/>
    </xf>
    <xf numFmtId="0" fontId="11" fillId="8" borderId="23" xfId="0" applyFont="1" applyFill="1" applyBorder="1" applyAlignment="1" applyProtection="1">
      <alignment horizontal="left"/>
      <protection hidden="1"/>
    </xf>
    <xf numFmtId="0" fontId="5" fillId="0" borderId="0" xfId="0" applyFont="1" applyAlignment="1">
      <alignment horizontal="left"/>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16" fillId="0" borderId="0" xfId="0" applyFont="1" applyAlignment="1">
      <alignment horizontal="center" vertical="center"/>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vertical="center" wrapText="1"/>
    </xf>
    <xf numFmtId="0" fontId="14" fillId="0" borderId="0" xfId="0" applyFont="1" applyAlignment="1">
      <alignment horizontal="left" vertical="center"/>
    </xf>
    <xf numFmtId="0" fontId="0" fillId="0" borderId="0" xfId="0" applyAlignment="1">
      <alignment horizontal="left"/>
    </xf>
    <xf numFmtId="0" fontId="17" fillId="0" borderId="7" xfId="0" applyFont="1" applyBorder="1" applyAlignment="1">
      <alignment horizontal="left" vertical="center" wrapText="1"/>
    </xf>
    <xf numFmtId="14" fontId="15" fillId="0" borderId="32" xfId="0" applyNumberFormat="1" applyFont="1" applyBorder="1" applyAlignment="1">
      <alignment horizontal="left" vertical="center" wrapText="1"/>
    </xf>
    <xf numFmtId="0" fontId="16" fillId="0" borderId="7" xfId="0" applyFont="1" applyBorder="1" applyAlignment="1">
      <alignment horizontal="center" vertical="center" wrapText="1"/>
    </xf>
    <xf numFmtId="43" fontId="0" fillId="0" borderId="0" xfId="3" applyFont="1"/>
    <xf numFmtId="165" fontId="0" fillId="0" borderId="0" xfId="3" applyNumberFormat="1" applyFont="1"/>
    <xf numFmtId="44" fontId="5" fillId="2" borderId="4" xfId="1" applyFont="1" applyFill="1" applyBorder="1" applyAlignment="1" applyProtection="1">
      <alignment horizontal="center"/>
      <protection hidden="1"/>
    </xf>
    <xf numFmtId="0" fontId="5" fillId="2" borderId="8" xfId="0" applyFont="1" applyFill="1" applyBorder="1" applyAlignment="1" applyProtection="1">
      <alignment horizontal="center"/>
      <protection hidden="1"/>
    </xf>
    <xf numFmtId="0" fontId="5" fillId="2" borderId="8" xfId="0" applyFont="1" applyFill="1" applyBorder="1" applyAlignment="1" applyProtection="1">
      <alignment horizontal="center" wrapText="1"/>
      <protection hidden="1"/>
    </xf>
    <xf numFmtId="0" fontId="5" fillId="2" borderId="7" xfId="0" applyFont="1" applyFill="1" applyBorder="1" applyAlignment="1" applyProtection="1">
      <alignment horizontal="center" wrapText="1"/>
      <protection hidden="1"/>
    </xf>
    <xf numFmtId="0" fontId="0" fillId="14" borderId="4" xfId="0" applyFill="1" applyBorder="1" applyProtection="1">
      <protection locked="0" hidden="1"/>
    </xf>
    <xf numFmtId="0" fontId="18" fillId="0" borderId="0" xfId="4" applyAlignment="1">
      <alignment horizontal="left" vertical="center"/>
    </xf>
    <xf numFmtId="0" fontId="19" fillId="0" borderId="0" xfId="0" applyFont="1"/>
    <xf numFmtId="0" fontId="20" fillId="0" borderId="4" xfId="0" applyFont="1" applyBorder="1"/>
    <xf numFmtId="0" fontId="20" fillId="6" borderId="4" xfId="0" applyFont="1" applyFill="1" applyBorder="1" applyProtection="1">
      <protection locked="0" hidden="1"/>
    </xf>
    <xf numFmtId="44" fontId="20" fillId="0" borderId="4" xfId="1" applyFont="1" applyBorder="1" applyProtection="1">
      <protection hidden="1"/>
    </xf>
    <xf numFmtId="0" fontId="20" fillId="11" borderId="0" xfId="0" applyFont="1" applyFill="1"/>
    <xf numFmtId="0" fontId="11" fillId="0" borderId="24" xfId="0" applyFont="1" applyBorder="1" applyProtection="1">
      <protection hidden="1"/>
    </xf>
    <xf numFmtId="0" fontId="12" fillId="0" borderId="0" xfId="0" applyFont="1" applyProtection="1">
      <protection hidden="1"/>
    </xf>
    <xf numFmtId="44" fontId="12" fillId="0" borderId="24" xfId="1" quotePrefix="1" applyFont="1" applyFill="1" applyBorder="1" applyProtection="1">
      <protection hidden="1"/>
    </xf>
    <xf numFmtId="44" fontId="12" fillId="0" borderId="0" xfId="1" quotePrefix="1" applyFont="1" applyFill="1" applyProtection="1">
      <protection hidden="1"/>
    </xf>
    <xf numFmtId="44" fontId="12" fillId="0" borderId="23" xfId="1" applyFont="1" applyFill="1" applyBorder="1" applyProtection="1">
      <protection hidden="1"/>
    </xf>
    <xf numFmtId="44" fontId="12" fillId="0" borderId="0" xfId="1" applyFont="1" applyFill="1" applyProtection="1">
      <protection hidden="1"/>
    </xf>
    <xf numFmtId="44" fontId="12" fillId="0" borderId="23" xfId="0" applyNumberFormat="1" applyFont="1" applyBorder="1" applyProtection="1">
      <protection hidden="1"/>
    </xf>
    <xf numFmtId="0" fontId="20" fillId="0" borderId="4" xfId="0" applyFont="1" applyBorder="1" applyProtection="1">
      <protection hidden="1"/>
    </xf>
    <xf numFmtId="0" fontId="5" fillId="0" borderId="0" xfId="0" applyFont="1" applyAlignment="1">
      <alignment wrapText="1"/>
    </xf>
    <xf numFmtId="0" fontId="0" fillId="0" borderId="0" xfId="0" applyAlignment="1">
      <alignment wrapText="1"/>
    </xf>
    <xf numFmtId="0" fontId="0" fillId="15" borderId="0" xfId="0" applyFill="1"/>
    <xf numFmtId="10" fontId="0" fillId="16" borderId="0" xfId="2" applyNumberFormat="1" applyFont="1" applyFill="1"/>
    <xf numFmtId="0" fontId="0" fillId="17" borderId="4" xfId="0" applyFill="1" applyBorder="1"/>
    <xf numFmtId="44" fontId="4" fillId="0" borderId="4" xfId="1" applyFont="1" applyBorder="1"/>
    <xf numFmtId="0" fontId="0" fillId="17" borderId="0" xfId="0" applyFill="1"/>
    <xf numFmtId="44" fontId="0" fillId="0" borderId="4" xfId="1" applyFont="1" applyFill="1" applyBorder="1"/>
    <xf numFmtId="44" fontId="0" fillId="0" borderId="4" xfId="1" applyFont="1" applyFill="1" applyBorder="1" applyProtection="1">
      <protection hidden="1"/>
    </xf>
    <xf numFmtId="0" fontId="22" fillId="0" borderId="4" xfId="0" applyFont="1" applyBorder="1"/>
    <xf numFmtId="0" fontId="5" fillId="18" borderId="4" xfId="0" applyFont="1" applyFill="1" applyBorder="1" applyAlignment="1">
      <alignment horizontal="center"/>
    </xf>
    <xf numFmtId="44" fontId="5" fillId="18" borderId="4" xfId="1" applyFont="1" applyFill="1" applyBorder="1" applyAlignment="1">
      <alignment horizontal="center"/>
    </xf>
    <xf numFmtId="0" fontId="0" fillId="0" borderId="15" xfId="0" applyBorder="1"/>
    <xf numFmtId="44" fontId="0" fillId="0" borderId="15" xfId="1" applyFont="1" applyFill="1" applyBorder="1"/>
    <xf numFmtId="44" fontId="0" fillId="0" borderId="0" xfId="1" applyFont="1" applyFill="1" applyBorder="1"/>
    <xf numFmtId="166" fontId="0" fillId="0" borderId="4" xfId="1" applyNumberFormat="1" applyFont="1" applyFill="1" applyBorder="1"/>
    <xf numFmtId="3" fontId="23" fillId="0" borderId="10" xfId="0" applyNumberFormat="1" applyFont="1" applyBorder="1"/>
    <xf numFmtId="166" fontId="23" fillId="0" borderId="10" xfId="1" applyNumberFormat="1" applyFont="1" applyFill="1" applyBorder="1"/>
    <xf numFmtId="3" fontId="23" fillId="0" borderId="0" xfId="0" applyNumberFormat="1" applyFont="1"/>
    <xf numFmtId="166" fontId="23" fillId="0" borderId="0" xfId="1" applyNumberFormat="1" applyFont="1" applyFill="1" applyBorder="1"/>
    <xf numFmtId="0" fontId="24" fillId="0" borderId="0" xfId="0" applyFont="1"/>
    <xf numFmtId="166" fontId="0" fillId="0" borderId="4" xfId="1" applyNumberFormat="1" applyFont="1" applyBorder="1"/>
    <xf numFmtId="0" fontId="5" fillId="2" borderId="38" xfId="0" applyFont="1" applyFill="1" applyBorder="1" applyAlignment="1">
      <alignment horizontal="center"/>
    </xf>
    <xf numFmtId="44" fontId="5" fillId="2" borderId="38" xfId="1" applyFont="1" applyFill="1" applyBorder="1" applyAlignment="1">
      <alignment horizontal="center"/>
    </xf>
    <xf numFmtId="44" fontId="5" fillId="2" borderId="38" xfId="1" applyFont="1" applyFill="1" applyBorder="1" applyAlignment="1">
      <alignment horizontal="center" wrapText="1"/>
    </xf>
    <xf numFmtId="0" fontId="0" fillId="0" borderId="10" xfId="0" applyBorder="1"/>
    <xf numFmtId="44" fontId="0" fillId="0" borderId="10" xfId="1" applyFont="1" applyBorder="1"/>
    <xf numFmtId="0" fontId="0" fillId="11" borderId="10" xfId="0" applyFill="1" applyBorder="1"/>
    <xf numFmtId="0" fontId="5" fillId="18" borderId="4" xfId="0" applyFont="1" applyFill="1" applyBorder="1" applyAlignment="1" applyProtection="1">
      <alignment horizontal="center"/>
      <protection hidden="1"/>
    </xf>
    <xf numFmtId="44" fontId="5" fillId="18" borderId="4" xfId="1" applyFont="1" applyFill="1" applyBorder="1" applyAlignment="1" applyProtection="1">
      <alignment horizontal="center"/>
      <protection hidden="1"/>
    </xf>
    <xf numFmtId="44" fontId="23" fillId="0" borderId="10" xfId="1" applyFont="1" applyFill="1" applyBorder="1"/>
    <xf numFmtId="44" fontId="23" fillId="0" borderId="0" xfId="1" applyFont="1" applyFill="1" applyBorder="1"/>
    <xf numFmtId="2" fontId="0" fillId="0" borderId="0" xfId="0" applyNumberFormat="1"/>
    <xf numFmtId="167" fontId="0" fillId="0" borderId="0" xfId="0" applyNumberFormat="1"/>
    <xf numFmtId="3" fontId="2" fillId="0" borderId="10" xfId="0" applyNumberFormat="1" applyFont="1" applyBorder="1"/>
    <xf numFmtId="0" fontId="15" fillId="0" borderId="0" xfId="0" applyFont="1" applyAlignment="1">
      <alignment horizontal="center" vertical="center" wrapText="1"/>
    </xf>
    <xf numFmtId="14" fontId="15" fillId="0" borderId="0" xfId="0" applyNumberFormat="1"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left" vertical="center" wrapText="1"/>
    </xf>
    <xf numFmtId="0" fontId="21" fillId="0" borderId="0" xfId="0" applyFont="1" applyAlignment="1">
      <alignment vertical="center" wrapText="1"/>
    </xf>
    <xf numFmtId="3" fontId="1" fillId="0" borderId="10" xfId="0" applyNumberFormat="1" applyFont="1" applyBorder="1"/>
    <xf numFmtId="3" fontId="1" fillId="0" borderId="0" xfId="0" applyNumberFormat="1" applyFont="1"/>
    <xf numFmtId="44" fontId="0" fillId="16" borderId="4" xfId="1" applyFont="1" applyFill="1" applyBorder="1" applyProtection="1">
      <protection hidden="1"/>
    </xf>
    <xf numFmtId="44" fontId="0" fillId="16" borderId="4" xfId="1" applyFont="1" applyFill="1" applyBorder="1"/>
    <xf numFmtId="44" fontId="0" fillId="19" borderId="4" xfId="1" applyFont="1" applyFill="1" applyBorder="1"/>
    <xf numFmtId="44" fontId="0" fillId="20" borderId="4" xfId="1" applyFont="1" applyFill="1" applyBorder="1"/>
    <xf numFmtId="166" fontId="0" fillId="16" borderId="4" xfId="1" applyNumberFormat="1" applyFont="1" applyFill="1" applyBorder="1"/>
    <xf numFmtId="44" fontId="0" fillId="16" borderId="10" xfId="1" applyFont="1" applyFill="1" applyBorder="1"/>
    <xf numFmtId="44" fontId="0" fillId="19" borderId="10" xfId="1" applyFont="1" applyFill="1" applyBorder="1"/>
    <xf numFmtId="44" fontId="0" fillId="21" borderId="4" xfId="1" applyFont="1" applyFill="1" applyBorder="1"/>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5" fillId="0" borderId="0" xfId="0" applyFont="1" applyAlignment="1">
      <alignment wrapText="1"/>
    </xf>
    <xf numFmtId="0" fontId="0" fillId="0" borderId="0" xfId="0" applyAlignment="1">
      <alignment wrapText="1"/>
    </xf>
    <xf numFmtId="0" fontId="5" fillId="12" borderId="16" xfId="0" applyFont="1" applyFill="1" applyBorder="1" applyAlignment="1" applyProtection="1">
      <alignment horizontal="center"/>
      <protection hidden="1"/>
    </xf>
    <xf numFmtId="0" fontId="5" fillId="12" borderId="17" xfId="0" applyFont="1" applyFill="1" applyBorder="1" applyAlignment="1" applyProtection="1">
      <alignment horizontal="center"/>
      <protection hidden="1"/>
    </xf>
    <xf numFmtId="0" fontId="5" fillId="12" borderId="18" xfId="0" applyFont="1" applyFill="1" applyBorder="1" applyAlignment="1" applyProtection="1">
      <alignment horizontal="center"/>
      <protection hidden="1"/>
    </xf>
    <xf numFmtId="0" fontId="11" fillId="8" borderId="24" xfId="0" applyFont="1" applyFill="1" applyBorder="1" applyAlignment="1" applyProtection="1">
      <alignment horizontal="right"/>
      <protection hidden="1"/>
    </xf>
    <xf numFmtId="0" fontId="11" fillId="8" borderId="0" xfId="0" applyFont="1" applyFill="1" applyAlignment="1" applyProtection="1">
      <alignment horizontal="right"/>
      <protection hidden="1"/>
    </xf>
    <xf numFmtId="0" fontId="11" fillId="8" borderId="23" xfId="0" applyFont="1" applyFill="1" applyBorder="1" applyAlignment="1" applyProtection="1">
      <alignment horizontal="right"/>
      <protection hidden="1"/>
    </xf>
    <xf numFmtId="0" fontId="10" fillId="0" borderId="16" xfId="0" applyFont="1" applyBorder="1" applyAlignment="1" applyProtection="1">
      <alignment horizontal="left" vertical="center"/>
      <protection hidden="1"/>
    </xf>
    <xf numFmtId="0" fontId="10" fillId="0" borderId="17"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0" xfId="0" applyFont="1" applyBorder="1" applyAlignment="1" applyProtection="1">
      <alignment horizontal="left" vertical="center"/>
      <protection hidden="1"/>
    </xf>
    <xf numFmtId="0" fontId="5" fillId="2" borderId="16"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protection hidden="1"/>
    </xf>
    <xf numFmtId="0" fontId="5" fillId="2" borderId="17" xfId="0" applyFont="1" applyFill="1" applyBorder="1" applyAlignment="1" applyProtection="1">
      <alignment horizontal="center"/>
      <protection hidden="1"/>
    </xf>
    <xf numFmtId="0" fontId="5" fillId="2" borderId="18" xfId="0" applyFont="1" applyFill="1" applyBorder="1" applyAlignment="1" applyProtection="1">
      <alignment horizontal="center"/>
      <protection hidden="1"/>
    </xf>
    <xf numFmtId="0" fontId="24" fillId="0" borderId="0" xfId="0" applyFont="1" applyAlignment="1">
      <alignment horizontal="left" wrapText="1"/>
    </xf>
    <xf numFmtId="0" fontId="24" fillId="0" borderId="0" xfId="0" applyFont="1" applyAlignment="1">
      <alignment horizontal="left"/>
    </xf>
    <xf numFmtId="0" fontId="6" fillId="18" borderId="1" xfId="0" applyFont="1" applyFill="1" applyBorder="1" applyAlignment="1">
      <alignment horizontal="center"/>
    </xf>
    <xf numFmtId="0" fontId="6" fillId="18" borderId="2" xfId="0" applyFont="1" applyFill="1" applyBorder="1" applyAlignment="1">
      <alignment horizontal="center"/>
    </xf>
    <xf numFmtId="0" fontId="6" fillId="18" borderId="3" xfId="0" applyFont="1" applyFill="1" applyBorder="1" applyAlignment="1">
      <alignment horizontal="center"/>
    </xf>
    <xf numFmtId="0" fontId="6" fillId="18" borderId="1" xfId="0" applyFont="1" applyFill="1" applyBorder="1" applyAlignment="1" applyProtection="1">
      <alignment horizontal="center"/>
      <protection hidden="1"/>
    </xf>
    <xf numFmtId="0" fontId="6" fillId="18" borderId="2" xfId="0" applyFont="1" applyFill="1" applyBorder="1" applyAlignment="1" applyProtection="1">
      <alignment horizontal="center"/>
      <protection hidden="1"/>
    </xf>
    <xf numFmtId="0" fontId="6" fillId="18" borderId="3" xfId="0" applyFont="1" applyFill="1" applyBorder="1" applyAlignment="1" applyProtection="1">
      <alignment horizontal="center"/>
      <protection hidden="1"/>
    </xf>
    <xf numFmtId="44" fontId="4" fillId="16" borderId="4" xfId="1" applyFont="1" applyFill="1" applyBorder="1"/>
    <xf numFmtId="44" fontId="0" fillId="19" borderId="4" xfId="1" applyFont="1" applyFill="1" applyBorder="1" applyProtection="1">
      <protection hidden="1"/>
    </xf>
    <xf numFmtId="0" fontId="0" fillId="16" borderId="0" xfId="0" applyFill="1"/>
    <xf numFmtId="0" fontId="6" fillId="16" borderId="3" xfId="0" applyFont="1" applyFill="1" applyBorder="1" applyAlignment="1" applyProtection="1">
      <alignment horizontal="center"/>
      <protection hidden="1"/>
    </xf>
    <xf numFmtId="44" fontId="5" fillId="16" borderId="4" xfId="1" applyFont="1" applyFill="1" applyBorder="1" applyAlignment="1">
      <alignment horizontal="center" wrapText="1"/>
    </xf>
  </cellXfs>
  <cellStyles count="8">
    <cellStyle name="Comma" xfId="3" builtinId="3"/>
    <cellStyle name="Currency" xfId="1" builtinId="4"/>
    <cellStyle name="Currency 2" xfId="6" xr:uid="{4AF957A2-EB11-4DE7-B207-D722BEF43EA2}"/>
    <cellStyle name="Hyperlink" xfId="4" builtinId="8"/>
    <cellStyle name="Normal" xfId="0" builtinId="0"/>
    <cellStyle name="Normal 2" xfId="5" xr:uid="{AD6A18C4-FABE-4A05-B622-A23701658745}"/>
    <cellStyle name="Percent" xfId="2" builtinId="5"/>
    <cellStyle name="Percent 2" xfId="7" xr:uid="{AB1E30BC-280E-4620-BD2A-CC12E762E866}"/>
  </cellStyles>
  <dxfs count="7">
    <dxf>
      <fill>
        <patternFill patternType="solid">
          <fgColor rgb="FFB4C6E7"/>
          <bgColor rgb="FFB4C6E7"/>
        </patternFill>
      </fill>
    </dxf>
    <dxf>
      <fill>
        <patternFill patternType="solid">
          <fgColor rgb="FFB4C6E7"/>
          <bgColor rgb="FFB4C6E7"/>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font>
        <b/>
        <color rgb="FFFFFFFF"/>
      </font>
      <fill>
        <patternFill patternType="solid">
          <fgColor rgb="FF4472C4"/>
          <bgColor rgb="FF4472C4"/>
        </patternFill>
      </fill>
      <border>
        <top style="thick">
          <color rgb="FFFFFFFF"/>
        </top>
      </border>
    </dxf>
    <dxf>
      <font>
        <b/>
        <color rgb="FFFFFFFF"/>
      </font>
      <fill>
        <patternFill patternType="solid">
          <fgColor rgb="FF4472C4"/>
          <bgColor rgb="FF4472C4"/>
        </patternFill>
      </fill>
      <border>
        <bottom style="thick">
          <color rgb="FFFFFFFF"/>
        </bottom>
      </border>
    </dxf>
    <dxf>
      <font>
        <color rgb="FF000000"/>
      </font>
      <fill>
        <patternFill patternType="solid">
          <fgColor rgb="FFD9E1F2"/>
          <bgColor rgb="FFD9E1F2"/>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4AED757A-7077-4E47-9BE4-8B4BC0ADE1F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Step 4 Broadband Aggregation'!A1"/><Relationship Id="rId7" Type="http://schemas.openxmlformats.org/officeDocument/2006/relationships/hyperlink" Target="#'Step 5 Hardware'!A1"/><Relationship Id="rId2" Type="http://schemas.openxmlformats.org/officeDocument/2006/relationships/hyperlink" Target="#'Step 2 Managed Network Services'!A1"/><Relationship Id="rId1" Type="http://schemas.openxmlformats.org/officeDocument/2006/relationships/hyperlink" Target="#'Step 1 Infrastructure'!A1"/><Relationship Id="rId6" Type="http://schemas.openxmlformats.org/officeDocument/2006/relationships/hyperlink" Target="#'Step 1A Cloud Services'!A1"/><Relationship Id="rId5" Type="http://schemas.openxmlformats.org/officeDocument/2006/relationships/hyperlink" Target="#'Step 3 Hosted Voice Services'!A1"/><Relationship Id="rId4" Type="http://schemas.openxmlformats.org/officeDocument/2006/relationships/hyperlink" Target="#'Step 6 Summary'!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249950</xdr:colOff>
      <xdr:row>3</xdr:row>
      <xdr:rowOff>38100</xdr:rowOff>
    </xdr:from>
    <xdr:to>
      <xdr:col>1</xdr:col>
      <xdr:colOff>478550</xdr:colOff>
      <xdr:row>3</xdr:row>
      <xdr:rowOff>266700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CB286032-3B04-46D0-A062-954E2D78EDC6}"/>
            </a:ext>
          </a:extLst>
        </xdr:cNvPr>
        <xdr:cNvSpPr/>
      </xdr:nvSpPr>
      <xdr:spPr>
        <a:xfrm>
          <a:off x="860864" y="701566"/>
          <a:ext cx="228600" cy="228600"/>
        </a:xfrm>
        <a:prstGeom prst="rect">
          <a:avLst/>
        </a:prstGeom>
        <a:solidFill>
          <a:srgbClr val="C00000"/>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5</xdr:row>
      <xdr:rowOff>38100</xdr:rowOff>
    </xdr:from>
    <xdr:to>
      <xdr:col>1</xdr:col>
      <xdr:colOff>478550</xdr:colOff>
      <xdr:row>5</xdr:row>
      <xdr:rowOff>266700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150092F-CE14-4225-991C-B4731C214B35}"/>
            </a:ext>
          </a:extLst>
        </xdr:cNvPr>
        <xdr:cNvSpPr/>
      </xdr:nvSpPr>
      <xdr:spPr>
        <a:xfrm>
          <a:off x="860864" y="1305910"/>
          <a:ext cx="228600" cy="228600"/>
        </a:xfrm>
        <a:prstGeom prst="rect">
          <a:avLst/>
        </a:prstGeom>
        <a:solidFill>
          <a:schemeClr val="accent1">
            <a:lumMod val="75000"/>
          </a:schemeClr>
        </a:solidFill>
        <a:ln w="9525">
          <a:solidFill>
            <a:schemeClr val="accent1">
              <a:lumMod val="75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7</xdr:row>
      <xdr:rowOff>38100</xdr:rowOff>
    </xdr:from>
    <xdr:to>
      <xdr:col>1</xdr:col>
      <xdr:colOff>485119</xdr:colOff>
      <xdr:row>7</xdr:row>
      <xdr:rowOff>266700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93BA8B8A-1DA7-47E5-803C-8D057C928827}"/>
            </a:ext>
          </a:extLst>
        </xdr:cNvPr>
        <xdr:cNvSpPr/>
      </xdr:nvSpPr>
      <xdr:spPr>
        <a:xfrm>
          <a:off x="867433" y="1883979"/>
          <a:ext cx="228600" cy="228600"/>
        </a:xfrm>
        <a:prstGeom prst="rect">
          <a:avLst/>
        </a:prstGeom>
        <a:solidFill>
          <a:schemeClr val="accent1">
            <a:lumMod val="20000"/>
            <a:lumOff val="8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9</xdr:row>
      <xdr:rowOff>38100</xdr:rowOff>
    </xdr:from>
    <xdr:to>
      <xdr:col>1</xdr:col>
      <xdr:colOff>485119</xdr:colOff>
      <xdr:row>9</xdr:row>
      <xdr:rowOff>266700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9984458D-55FE-4BAA-A708-929F3F18F833}"/>
            </a:ext>
          </a:extLst>
        </xdr:cNvPr>
        <xdr:cNvSpPr/>
      </xdr:nvSpPr>
      <xdr:spPr>
        <a:xfrm>
          <a:off x="867433" y="2462048"/>
          <a:ext cx="228600" cy="228600"/>
        </a:xfrm>
        <a:prstGeom prst="rect">
          <a:avLst/>
        </a:prstGeom>
        <a:solidFill>
          <a:srgbClr val="7030A0"/>
        </a:solidFill>
        <a:ln w="9525">
          <a:solidFill>
            <a:srgbClr val="7030A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6</xdr:row>
      <xdr:rowOff>38100</xdr:rowOff>
    </xdr:from>
    <xdr:to>
      <xdr:col>1</xdr:col>
      <xdr:colOff>485119</xdr:colOff>
      <xdr:row>6</xdr:row>
      <xdr:rowOff>266700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9581F1A-4914-4AB7-BB2D-08D55AA9A9A4}"/>
            </a:ext>
          </a:extLst>
        </xdr:cNvPr>
        <xdr:cNvSpPr/>
      </xdr:nvSpPr>
      <xdr:spPr>
        <a:xfrm>
          <a:off x="867433" y="1594945"/>
          <a:ext cx="228600" cy="228600"/>
        </a:xfrm>
        <a:prstGeom prst="rect">
          <a:avLst/>
        </a:prstGeom>
        <a:solidFill>
          <a:schemeClr val="accent1">
            <a:lumMod val="60000"/>
            <a:lumOff val="40000"/>
          </a:schemeClr>
        </a:solidFill>
        <a:ln w="9525">
          <a:solidFill>
            <a:schemeClr val="accent1">
              <a:lumMod val="60000"/>
              <a:lumOff val="4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4</xdr:row>
      <xdr:rowOff>38100</xdr:rowOff>
    </xdr:from>
    <xdr:to>
      <xdr:col>1</xdr:col>
      <xdr:colOff>478550</xdr:colOff>
      <xdr:row>4</xdr:row>
      <xdr:rowOff>266700</xdr:rowOff>
    </xdr:to>
    <xdr:sp macro="" textlink="">
      <xdr:nvSpPr>
        <xdr:cNvPr id="11" name="Rectangle 10">
          <a:hlinkClick xmlns:r="http://schemas.openxmlformats.org/officeDocument/2006/relationships" r:id="rId6"/>
          <a:extLst>
            <a:ext uri="{FF2B5EF4-FFF2-40B4-BE49-F238E27FC236}">
              <a16:creationId xmlns:a16="http://schemas.microsoft.com/office/drawing/2014/main" id="{F720709E-F219-403A-961A-9CE46C1F600C}"/>
            </a:ext>
          </a:extLst>
        </xdr:cNvPr>
        <xdr:cNvSpPr/>
      </xdr:nvSpPr>
      <xdr:spPr>
        <a:xfrm>
          <a:off x="860864" y="990600"/>
          <a:ext cx="228600" cy="228600"/>
        </a:xfrm>
        <a:prstGeom prst="rect">
          <a:avLst/>
        </a:prstGeom>
        <a:solidFill>
          <a:schemeClr val="accent4">
            <a:lumMod val="60000"/>
            <a:lumOff val="40000"/>
          </a:schemeClr>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256189</xdr:colOff>
      <xdr:row>8</xdr:row>
      <xdr:rowOff>32844</xdr:rowOff>
    </xdr:from>
    <xdr:to>
      <xdr:col>1</xdr:col>
      <xdr:colOff>484789</xdr:colOff>
      <xdr:row>8</xdr:row>
      <xdr:rowOff>261444</xdr:rowOff>
    </xdr:to>
    <xdr:sp macro="" textlink="">
      <xdr:nvSpPr>
        <xdr:cNvPr id="12" name="Rectangle 11">
          <a:hlinkClick xmlns:r="http://schemas.openxmlformats.org/officeDocument/2006/relationships" r:id="rId7"/>
          <a:extLst>
            <a:ext uri="{FF2B5EF4-FFF2-40B4-BE49-F238E27FC236}">
              <a16:creationId xmlns:a16="http://schemas.microsoft.com/office/drawing/2014/main" id="{F52D2672-79CD-4F3C-838B-AA88625D5B1F}"/>
            </a:ext>
          </a:extLst>
        </xdr:cNvPr>
        <xdr:cNvSpPr/>
      </xdr:nvSpPr>
      <xdr:spPr>
        <a:xfrm>
          <a:off x="867103" y="2167758"/>
          <a:ext cx="228600" cy="228600"/>
        </a:xfrm>
        <a:prstGeom prst="rect">
          <a:avLst/>
        </a:prstGeom>
        <a:solidFill>
          <a:schemeClr val="accent2">
            <a:lumMod val="40000"/>
            <a:lumOff val="6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gta.ga.gov/Users/kschultz/OD/Forecast/GTA%20GETS%20Cost%20Estimator%20FY2020%20I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GTA ADMIN FEE (HIDDEN TAB)"/>
      <sheetName val="Infrastructure"/>
      <sheetName val="Summary"/>
    </sheetNames>
    <sheetDataSet>
      <sheetData sheetId="0"/>
      <sheetData sheetId="1"/>
      <sheetData sheetId="2">
        <row r="3">
          <cell r="F3">
            <v>0</v>
          </cell>
        </row>
        <row r="4">
          <cell r="F4">
            <v>0</v>
          </cell>
        </row>
        <row r="5">
          <cell r="F5">
            <v>0</v>
          </cell>
        </row>
        <row r="6">
          <cell r="F6">
            <v>0</v>
          </cell>
        </row>
        <row r="7">
          <cell r="F7">
            <v>0</v>
          </cell>
        </row>
        <row r="8">
          <cell r="F8">
            <v>0</v>
          </cell>
        </row>
        <row r="9">
          <cell r="F9">
            <v>0</v>
          </cell>
        </row>
        <row r="10">
          <cell r="F10">
            <v>0</v>
          </cell>
        </row>
        <row r="11">
          <cell r="F11">
            <v>0</v>
          </cell>
        </row>
        <row r="12">
          <cell r="F12">
            <v>0</v>
          </cell>
        </row>
        <row r="16">
          <cell r="F16">
            <v>0</v>
          </cell>
        </row>
        <row r="17">
          <cell r="F17">
            <v>0</v>
          </cell>
        </row>
        <row r="18">
          <cell r="F18">
            <v>0</v>
          </cell>
        </row>
        <row r="19">
          <cell r="F19">
            <v>0</v>
          </cell>
        </row>
        <row r="20">
          <cell r="F20">
            <v>0</v>
          </cell>
        </row>
        <row r="21">
          <cell r="F21">
            <v>0</v>
          </cell>
        </row>
      </sheetData>
      <sheetData sheetId="3">
        <row r="36">
          <cell r="F3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TargetMode="External"/><Relationship Id="rId2" Type="http://schemas.openxmlformats.org/officeDocument/2006/relationships/hyperlink" Target="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TargetMode="External"/><Relationship Id="rId1" Type="http://schemas.openxmlformats.org/officeDocument/2006/relationships/hyperlink" Target="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FA12-F197-422E-8819-A06F23304E66}">
  <dimension ref="B1:E19"/>
  <sheetViews>
    <sheetView zoomScale="82" zoomScaleNormal="82" workbookViewId="0">
      <selection activeCell="D12" sqref="D12"/>
    </sheetView>
  </sheetViews>
  <sheetFormatPr defaultRowHeight="14.5" x14ac:dyDescent="0.35"/>
  <cols>
    <col min="2" max="2" width="11.54296875" customWidth="1"/>
    <col min="3" max="3" width="34.7265625" customWidth="1"/>
    <col min="4" max="4" width="120.54296875" customWidth="1"/>
    <col min="5" max="5" width="0" hidden="1" customWidth="1"/>
  </cols>
  <sheetData>
    <row r="1" spans="2:5" ht="15" thickBot="1" x14ac:dyDescent="0.4">
      <c r="B1" s="7"/>
      <c r="C1" s="7"/>
      <c r="D1" s="7"/>
      <c r="E1" s="7"/>
    </row>
    <row r="2" spans="2:5" ht="19" thickBot="1" x14ac:dyDescent="0.5">
      <c r="B2" s="96" t="s">
        <v>433</v>
      </c>
      <c r="C2" s="97"/>
      <c r="D2" s="98"/>
      <c r="E2" s="7"/>
    </row>
    <row r="3" spans="2:5" ht="19" thickBot="1" x14ac:dyDescent="0.5">
      <c r="B3" s="99" t="s">
        <v>434</v>
      </c>
      <c r="C3" s="100"/>
      <c r="D3" s="101" t="s">
        <v>435</v>
      </c>
      <c r="E3" s="7"/>
    </row>
    <row r="4" spans="2:5" ht="22.9" customHeight="1" x14ac:dyDescent="0.35">
      <c r="B4" s="139"/>
      <c r="C4" s="102" t="s">
        <v>436</v>
      </c>
      <c r="D4" s="103" t="s">
        <v>768</v>
      </c>
      <c r="E4" s="7"/>
    </row>
    <row r="5" spans="2:5" ht="22.9" customHeight="1" x14ac:dyDescent="0.35">
      <c r="B5" s="139"/>
      <c r="C5" s="102" t="s">
        <v>583</v>
      </c>
      <c r="D5" s="103" t="s">
        <v>769</v>
      </c>
      <c r="E5" s="7"/>
    </row>
    <row r="6" spans="2:5" ht="22.9" customHeight="1" x14ac:dyDescent="0.35">
      <c r="B6" s="139"/>
      <c r="C6" s="102" t="s">
        <v>484</v>
      </c>
      <c r="D6" s="103" t="s">
        <v>770</v>
      </c>
      <c r="E6" s="7"/>
    </row>
    <row r="7" spans="2:5" ht="22.9" customHeight="1" x14ac:dyDescent="0.35">
      <c r="B7" s="139"/>
      <c r="C7" s="102" t="s">
        <v>486</v>
      </c>
      <c r="D7" s="103" t="s">
        <v>771</v>
      </c>
      <c r="E7" s="7"/>
    </row>
    <row r="8" spans="2:5" ht="22.9" customHeight="1" x14ac:dyDescent="0.35">
      <c r="B8" s="140"/>
      <c r="C8" s="104" t="s">
        <v>485</v>
      </c>
      <c r="D8" s="105" t="s">
        <v>772</v>
      </c>
      <c r="E8" s="7"/>
    </row>
    <row r="9" spans="2:5" ht="22.9" customHeight="1" x14ac:dyDescent="0.35">
      <c r="B9" s="140"/>
      <c r="C9" s="104" t="s">
        <v>556</v>
      </c>
      <c r="D9" s="105" t="s">
        <v>773</v>
      </c>
      <c r="E9" s="7"/>
    </row>
    <row r="10" spans="2:5" ht="22.9" customHeight="1" thickBot="1" x14ac:dyDescent="0.4">
      <c r="B10" s="141"/>
      <c r="C10" s="106" t="s">
        <v>437</v>
      </c>
      <c r="D10" s="107" t="s">
        <v>438</v>
      </c>
      <c r="E10" s="7"/>
    </row>
    <row r="11" spans="2:5" x14ac:dyDescent="0.35">
      <c r="B11" s="7"/>
      <c r="C11" s="7"/>
      <c r="D11" s="7"/>
      <c r="E11" s="7"/>
    </row>
    <row r="12" spans="2:5" x14ac:dyDescent="0.35">
      <c r="B12" s="111" t="s">
        <v>560</v>
      </c>
    </row>
    <row r="13" spans="2:5" x14ac:dyDescent="0.35">
      <c r="B13" s="111" t="s">
        <v>561</v>
      </c>
      <c r="C13" s="111" t="s">
        <v>436</v>
      </c>
      <c r="D13" s="112" t="s">
        <v>774</v>
      </c>
      <c r="E13" t="str">
        <f>B13&amp;" "&amp;C13&amp;" "&amp; D13 &amp;" -"&amp;C13</f>
        <v>Step 1 Infrastructure Data entry tab for Infrastructure resource unit volumes for FY26 &amp; FY27 -Infrastructure</v>
      </c>
    </row>
    <row r="14" spans="2:5" x14ac:dyDescent="0.35">
      <c r="B14" s="111" t="s">
        <v>584</v>
      </c>
      <c r="C14" s="111" t="s">
        <v>583</v>
      </c>
      <c r="D14" s="112" t="s">
        <v>775</v>
      </c>
      <c r="E14" t="str">
        <f>B14&amp;" "&amp;C14&amp;" "&amp; D14 &amp;" -"&amp;C14</f>
        <v>Step 1A Cloud Services Data entry tab for Cloud Services resource unit volumes for FY26 &amp; FY27 -Cloud Services</v>
      </c>
    </row>
    <row r="15" spans="2:5" x14ac:dyDescent="0.35">
      <c r="B15" s="111" t="s">
        <v>562</v>
      </c>
      <c r="C15" s="111" t="s">
        <v>484</v>
      </c>
      <c r="D15" s="112" t="s">
        <v>776</v>
      </c>
      <c r="E15" t="str">
        <f t="shared" ref="E15:E19" si="0">B15&amp;" "&amp;C15&amp;" "&amp; D15 &amp;" -"&amp;C15</f>
        <v>Step 2 Managed Network Services Data entry tab for Managed Network Services (MNS) resource unit volumes for FY26 &amp; FY27 -Managed Network Services</v>
      </c>
    </row>
    <row r="16" spans="2:5" x14ac:dyDescent="0.35">
      <c r="B16" s="111" t="s">
        <v>563</v>
      </c>
      <c r="C16" s="111" t="s">
        <v>486</v>
      </c>
      <c r="D16" s="112" t="s">
        <v>777</v>
      </c>
      <c r="E16" t="str">
        <f t="shared" si="0"/>
        <v>Step 3 Hosted Voice Services Data entry tab for Hosted Voice Services (HVS) resource unit volumes for FY26 &amp; FY27 -Hosted Voice Services</v>
      </c>
    </row>
    <row r="17" spans="2:5" x14ac:dyDescent="0.35">
      <c r="B17" s="111" t="s">
        <v>564</v>
      </c>
      <c r="C17" s="111" t="s">
        <v>485</v>
      </c>
      <c r="D17" s="112" t="s">
        <v>778</v>
      </c>
      <c r="E17" t="str">
        <f t="shared" si="0"/>
        <v>Step 4 Broadband Aggregation Data entry tab for Hosted Broadband Aggregation resource unit volumes for FY26 &amp; FY27 -Broadband Aggregation</v>
      </c>
    </row>
    <row r="18" spans="2:5" x14ac:dyDescent="0.35">
      <c r="B18" s="111" t="s">
        <v>565</v>
      </c>
      <c r="C18" s="111" t="s">
        <v>556</v>
      </c>
      <c r="D18" s="112" t="s">
        <v>779</v>
      </c>
      <c r="E18" t="str">
        <f t="shared" si="0"/>
        <v>Step 5 Hardware Data entry tab for Hardware unit volumes for FY26 &amp; FY27 -Hardware</v>
      </c>
    </row>
    <row r="19" spans="2:5" ht="29" x14ac:dyDescent="0.35">
      <c r="B19" s="111" t="s">
        <v>566</v>
      </c>
      <c r="C19" s="111" t="s">
        <v>437</v>
      </c>
      <c r="D19" s="112" t="s">
        <v>780</v>
      </c>
      <c r="E19" t="str">
        <f t="shared" si="0"/>
        <v>Step 6 Summary Summary tab - summarizes FY26 &amp; FY27 forecast charges based on the entered resource unit volumes made on the data entry tabs (steps 1 - 5) -Summary</v>
      </c>
    </row>
  </sheetData>
  <sheetProtection algorithmName="SHA-512" hashValue="kcxnWzU1nfPErUqIkj5aihUz2z4SxED8cD5RaWVKdi3EdPpofOzt9V1FMZuibKZBwiH/wFKJhj/X0Q364bxA6A==" saltValue="9cWauDSCjHjCoSvtCaoxA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1D52-8B4B-4372-AB31-02F7DABA546A}">
  <sheetPr>
    <tabColor theme="3" tint="0.79998168889431442"/>
    <pageSetUpPr fitToPage="1"/>
  </sheetPr>
  <dimension ref="A2:F425"/>
  <sheetViews>
    <sheetView showGridLines="0" zoomScale="115" zoomScaleNormal="115" workbookViewId="0">
      <selection activeCell="I6" sqref="I6"/>
    </sheetView>
  </sheetViews>
  <sheetFormatPr defaultColWidth="9.26953125" defaultRowHeight="14.5" x14ac:dyDescent="0.35"/>
  <cols>
    <col min="1" max="1" width="19" bestFit="1" customWidth="1"/>
    <col min="2" max="2" width="82.54296875" bestFit="1" customWidth="1"/>
    <col min="3" max="3" width="9.7265625" bestFit="1" customWidth="1"/>
    <col min="4" max="4" width="11.1796875" style="3" bestFit="1" customWidth="1"/>
    <col min="6" max="6" width="10.7265625" bestFit="1" customWidth="1"/>
  </cols>
  <sheetData>
    <row r="2" spans="1:6" ht="17" x14ac:dyDescent="0.4">
      <c r="A2" s="254" t="s">
        <v>262</v>
      </c>
      <c r="B2" s="255"/>
      <c r="C2" s="255"/>
      <c r="D2" s="256"/>
    </row>
    <row r="3" spans="1:6" x14ac:dyDescent="0.35">
      <c r="A3" s="201" t="s">
        <v>0</v>
      </c>
      <c r="B3" s="201" t="s">
        <v>1</v>
      </c>
      <c r="C3" s="201" t="s">
        <v>2</v>
      </c>
      <c r="D3" s="202" t="s">
        <v>714</v>
      </c>
    </row>
    <row r="4" spans="1:6" x14ac:dyDescent="0.35">
      <c r="A4" s="215" t="s">
        <v>304</v>
      </c>
      <c r="B4" s="215" t="s">
        <v>306</v>
      </c>
      <c r="C4" s="215" t="s">
        <v>3</v>
      </c>
      <c r="D4" s="203">
        <v>684.69</v>
      </c>
      <c r="E4">
        <f>VLOOKUP(B4,'Step 2 Managed Network Services'!$B$3:$D$24,3,FALSE)</f>
        <v>684.69</v>
      </c>
      <c r="F4" s="132">
        <f>E4-D4</f>
        <v>0</v>
      </c>
    </row>
    <row r="5" spans="1:6" x14ac:dyDescent="0.35">
      <c r="A5" s="215" t="s">
        <v>304</v>
      </c>
      <c r="B5" s="215" t="s">
        <v>305</v>
      </c>
      <c r="C5" s="215" t="s">
        <v>3</v>
      </c>
      <c r="D5" s="203">
        <v>678.69</v>
      </c>
      <c r="E5">
        <f>VLOOKUP(B5,'Step 2 Managed Network Services'!$B$3:$D$24,3,FALSE)</f>
        <v>678.69</v>
      </c>
      <c r="F5" s="132">
        <f t="shared" ref="F5:F67" si="0">E5-D5</f>
        <v>0</v>
      </c>
    </row>
    <row r="6" spans="1:6" x14ac:dyDescent="0.35">
      <c r="A6" s="215" t="s">
        <v>304</v>
      </c>
      <c r="B6" s="215" t="s">
        <v>307</v>
      </c>
      <c r="C6" s="215" t="s">
        <v>3</v>
      </c>
      <c r="D6" s="203">
        <v>1530.17</v>
      </c>
      <c r="E6">
        <f>VLOOKUP(B6,'Step 2 Managed Network Services'!$B$3:$D$24,3,FALSE)</f>
        <v>1530.17</v>
      </c>
      <c r="F6" s="132">
        <f t="shared" si="0"/>
        <v>0</v>
      </c>
    </row>
    <row r="7" spans="1:6" x14ac:dyDescent="0.35">
      <c r="A7" s="215" t="s">
        <v>304</v>
      </c>
      <c r="B7" s="215" t="s">
        <v>308</v>
      </c>
      <c r="C7" s="215" t="s">
        <v>3</v>
      </c>
      <c r="D7" s="203">
        <v>2089.69</v>
      </c>
      <c r="E7">
        <f>VLOOKUP(B7,'Step 2 Managed Network Services'!$B$3:$D$24,3,FALSE)</f>
        <v>2089.69</v>
      </c>
      <c r="F7" s="132">
        <f t="shared" si="0"/>
        <v>0</v>
      </c>
    </row>
    <row r="8" spans="1:6" x14ac:dyDescent="0.35">
      <c r="A8" s="215" t="s">
        <v>304</v>
      </c>
      <c r="B8" s="215" t="s">
        <v>309</v>
      </c>
      <c r="C8" s="215" t="s">
        <v>3</v>
      </c>
      <c r="D8" s="203">
        <v>2759.01</v>
      </c>
      <c r="E8">
        <f>VLOOKUP(B8,'Step 2 Managed Network Services'!$B$3:$D$24,3,FALSE)</f>
        <v>2759.01</v>
      </c>
      <c r="F8" s="132">
        <f t="shared" si="0"/>
        <v>0</v>
      </c>
    </row>
    <row r="9" spans="1:6" x14ac:dyDescent="0.35">
      <c r="A9" s="215" t="s">
        <v>210</v>
      </c>
      <c r="B9" s="215" t="s">
        <v>310</v>
      </c>
      <c r="C9" s="215" t="s">
        <v>3</v>
      </c>
      <c r="D9" s="203">
        <v>54.72</v>
      </c>
      <c r="E9">
        <f>VLOOKUP(B9,'Step 2 Managed Network Services'!$B$3:$D$24,3,FALSE)</f>
        <v>54.72</v>
      </c>
      <c r="F9" s="132">
        <f t="shared" si="0"/>
        <v>0</v>
      </c>
    </row>
    <row r="10" spans="1:6" x14ac:dyDescent="0.35">
      <c r="A10" s="215" t="s">
        <v>210</v>
      </c>
      <c r="B10" s="215" t="s">
        <v>258</v>
      </c>
      <c r="C10" s="215" t="s">
        <v>3</v>
      </c>
      <c r="D10" s="203">
        <v>452.74</v>
      </c>
      <c r="E10">
        <f>VLOOKUP(B10,'Step 2 Managed Network Services'!$B$3:$D$24,3,FALSE)</f>
        <v>452.74</v>
      </c>
      <c r="F10" s="132">
        <f t="shared" si="0"/>
        <v>0</v>
      </c>
    </row>
    <row r="11" spans="1:6" x14ac:dyDescent="0.35">
      <c r="A11" s="215" t="s">
        <v>210</v>
      </c>
      <c r="B11" s="215" t="s">
        <v>259</v>
      </c>
      <c r="C11" s="215" t="s">
        <v>3</v>
      </c>
      <c r="D11" s="203">
        <v>550.17999999999995</v>
      </c>
      <c r="E11">
        <f>VLOOKUP(B11,'Step 2 Managed Network Services'!$B$3:$D$24,3,FALSE)</f>
        <v>550.17999999999995</v>
      </c>
      <c r="F11" s="132">
        <f t="shared" si="0"/>
        <v>0</v>
      </c>
    </row>
    <row r="12" spans="1:6" x14ac:dyDescent="0.35">
      <c r="A12" s="215" t="s">
        <v>210</v>
      </c>
      <c r="B12" s="215" t="s">
        <v>260</v>
      </c>
      <c r="C12" s="215" t="s">
        <v>3</v>
      </c>
      <c r="D12" s="203">
        <v>802.69</v>
      </c>
      <c r="E12">
        <f>VLOOKUP(B12,'Step 2 Managed Network Services'!$B$3:$D$24,3,FALSE)</f>
        <v>802.69</v>
      </c>
      <c r="F12" s="132">
        <f t="shared" si="0"/>
        <v>0</v>
      </c>
    </row>
    <row r="13" spans="1:6" x14ac:dyDescent="0.35">
      <c r="A13" s="215" t="s">
        <v>210</v>
      </c>
      <c r="B13" s="215" t="s">
        <v>261</v>
      </c>
      <c r="C13" s="215" t="s">
        <v>3</v>
      </c>
      <c r="D13" s="203">
        <v>1266</v>
      </c>
      <c r="E13">
        <f>VLOOKUP(B13,'Step 2 Managed Network Services'!$B$3:$D$24,3,FALSE)</f>
        <v>1266</v>
      </c>
      <c r="F13" s="132">
        <f t="shared" si="0"/>
        <v>0</v>
      </c>
    </row>
    <row r="14" spans="1:6" x14ac:dyDescent="0.35">
      <c r="A14" s="215" t="s">
        <v>210</v>
      </c>
      <c r="B14" s="215" t="s">
        <v>255</v>
      </c>
      <c r="C14" s="215" t="s">
        <v>3</v>
      </c>
      <c r="D14" s="203">
        <v>636.4</v>
      </c>
      <c r="E14">
        <f>VLOOKUP(B14,'Step 2 Managed Network Services'!$B$3:$D$24,3,FALSE)</f>
        <v>636.4</v>
      </c>
      <c r="F14" s="132">
        <f t="shared" si="0"/>
        <v>0</v>
      </c>
    </row>
    <row r="15" spans="1:6" x14ac:dyDescent="0.35">
      <c r="A15" s="215" t="s">
        <v>210</v>
      </c>
      <c r="B15" s="215" t="s">
        <v>256</v>
      </c>
      <c r="C15" s="215" t="s">
        <v>3</v>
      </c>
      <c r="D15" s="203">
        <v>1203.8</v>
      </c>
      <c r="E15">
        <f>VLOOKUP(B15,'Step 2 Managed Network Services'!$B$3:$D$24,3,FALSE)</f>
        <v>1203.8</v>
      </c>
      <c r="F15" s="132">
        <f t="shared" si="0"/>
        <v>0</v>
      </c>
    </row>
    <row r="16" spans="1:6" x14ac:dyDescent="0.35">
      <c r="A16" s="215" t="s">
        <v>210</v>
      </c>
      <c r="B16" s="215" t="s">
        <v>257</v>
      </c>
      <c r="C16" s="215" t="s">
        <v>3</v>
      </c>
      <c r="D16" s="203">
        <v>1736.71</v>
      </c>
      <c r="E16">
        <f>VLOOKUP(B16,'Step 2 Managed Network Services'!$B$3:$D$24,3,FALSE)</f>
        <v>1736.71</v>
      </c>
      <c r="F16" s="132">
        <f t="shared" si="0"/>
        <v>0</v>
      </c>
    </row>
    <row r="17" spans="1:6" x14ac:dyDescent="0.35">
      <c r="A17" s="215" t="s">
        <v>210</v>
      </c>
      <c r="B17" s="215" t="s">
        <v>668</v>
      </c>
      <c r="C17" s="215" t="s">
        <v>428</v>
      </c>
      <c r="D17" s="203">
        <v>2.36</v>
      </c>
      <c r="E17">
        <f>VLOOKUP(B17,'Step 2 Managed Network Services'!$B$3:$D$24,3,FALSE)</f>
        <v>2.36</v>
      </c>
      <c r="F17" s="132">
        <f t="shared" si="0"/>
        <v>0</v>
      </c>
    </row>
    <row r="18" spans="1:6" x14ac:dyDescent="0.35">
      <c r="A18" s="215" t="s">
        <v>210</v>
      </c>
      <c r="B18" s="215" t="s">
        <v>427</v>
      </c>
      <c r="C18" s="215" t="s">
        <v>428</v>
      </c>
      <c r="D18" s="203">
        <v>2.5299999999999998</v>
      </c>
      <c r="E18">
        <f>VLOOKUP(B18,'Step 2 Managed Network Services'!$B$3:$D$24,3,FALSE)</f>
        <v>2.5299999999999998</v>
      </c>
      <c r="F18" s="132">
        <f t="shared" si="0"/>
        <v>0</v>
      </c>
    </row>
    <row r="19" spans="1:6" x14ac:dyDescent="0.35">
      <c r="A19" s="215" t="s">
        <v>210</v>
      </c>
      <c r="B19" s="215" t="s">
        <v>669</v>
      </c>
      <c r="C19" s="215" t="s">
        <v>463</v>
      </c>
      <c r="D19" s="203">
        <v>34.85</v>
      </c>
      <c r="E19">
        <f>VLOOKUP(B19,'Step 2 Managed Network Services'!$B$3:$D$24,3,FALSE)</f>
        <v>34.85</v>
      </c>
      <c r="F19" s="132">
        <f t="shared" si="0"/>
        <v>0</v>
      </c>
    </row>
    <row r="20" spans="1:6" x14ac:dyDescent="0.35">
      <c r="A20" s="215" t="s">
        <v>253</v>
      </c>
      <c r="B20" s="215" t="s">
        <v>760</v>
      </c>
      <c r="C20" s="215" t="s">
        <v>252</v>
      </c>
      <c r="D20" s="203">
        <v>2.12</v>
      </c>
      <c r="E20">
        <f>VLOOKUP(B20,'Step 2 Managed Network Services'!$B$3:$D$24,3,FALSE)</f>
        <v>2.12</v>
      </c>
      <c r="F20" s="132">
        <f t="shared" si="0"/>
        <v>0</v>
      </c>
    </row>
    <row r="21" spans="1:6" x14ac:dyDescent="0.35">
      <c r="A21" s="215" t="s">
        <v>248</v>
      </c>
      <c r="B21" s="215" t="s">
        <v>251</v>
      </c>
      <c r="C21" s="215" t="s">
        <v>246</v>
      </c>
      <c r="D21" s="203">
        <v>11.95</v>
      </c>
      <c r="E21">
        <f>VLOOKUP(B21,'Step 2 Managed Network Services'!$B$3:$D$24,3,FALSE)</f>
        <v>11.95</v>
      </c>
      <c r="F21" s="132">
        <f t="shared" si="0"/>
        <v>0</v>
      </c>
    </row>
    <row r="22" spans="1:6" x14ac:dyDescent="0.35">
      <c r="A22" s="215" t="s">
        <v>248</v>
      </c>
      <c r="B22" s="215" t="s">
        <v>249</v>
      </c>
      <c r="C22" s="215" t="s">
        <v>246</v>
      </c>
      <c r="D22" s="203">
        <v>43.09</v>
      </c>
      <c r="E22">
        <f>VLOOKUP(B22,'Step 2 Managed Network Services'!$B$3:$D$24,3,FALSE)</f>
        <v>43.09</v>
      </c>
      <c r="F22" s="132">
        <f t="shared" si="0"/>
        <v>0</v>
      </c>
    </row>
    <row r="23" spans="1:6" x14ac:dyDescent="0.35">
      <c r="A23" s="215" t="s">
        <v>248</v>
      </c>
      <c r="B23" s="215" t="s">
        <v>247</v>
      </c>
      <c r="C23" s="215" t="s">
        <v>246</v>
      </c>
      <c r="D23" s="203">
        <v>128.75</v>
      </c>
      <c r="E23">
        <f>VLOOKUP(B23,'Step 2 Managed Network Services'!$B$3:$D$24,3,FALSE)</f>
        <v>128.75</v>
      </c>
      <c r="F23" s="132">
        <f t="shared" si="0"/>
        <v>0</v>
      </c>
    </row>
    <row r="24" spans="1:6" x14ac:dyDescent="0.35">
      <c r="A24" s="215" t="s">
        <v>245</v>
      </c>
      <c r="B24" s="215" t="s">
        <v>244</v>
      </c>
      <c r="C24" s="215" t="s">
        <v>220</v>
      </c>
      <c r="D24" s="203">
        <v>15</v>
      </c>
      <c r="E24">
        <f>VLOOKUP(B24,'Step 2 Managed Network Services'!$B$3:$D$24,3,FALSE)</f>
        <v>15</v>
      </c>
      <c r="F24" s="132">
        <f t="shared" si="0"/>
        <v>0</v>
      </c>
    </row>
    <row r="25" spans="1:6" x14ac:dyDescent="0.35">
      <c r="D25" s="187"/>
      <c r="F25" s="132"/>
    </row>
    <row r="26" spans="1:6" ht="17" x14ac:dyDescent="0.4">
      <c r="A26" s="254" t="s">
        <v>243</v>
      </c>
      <c r="B26" s="255"/>
      <c r="C26" s="255"/>
      <c r="D26" s="256"/>
      <c r="F26" s="132"/>
    </row>
    <row r="27" spans="1:6" x14ac:dyDescent="0.35">
      <c r="A27" s="201" t="s">
        <v>0</v>
      </c>
      <c r="B27" s="201" t="s">
        <v>1</v>
      </c>
      <c r="C27" s="201" t="s">
        <v>2</v>
      </c>
      <c r="D27" s="202" t="s">
        <v>714</v>
      </c>
      <c r="F27" s="132"/>
    </row>
    <row r="28" spans="1:6" x14ac:dyDescent="0.35">
      <c r="A28" s="1" t="s">
        <v>238</v>
      </c>
      <c r="B28" s="1" t="s">
        <v>237</v>
      </c>
      <c r="C28" s="1" t="s">
        <v>236</v>
      </c>
      <c r="D28" s="180">
        <v>0.14000000000000001</v>
      </c>
      <c r="E28" s="205">
        <f>VLOOKUP(B28,'Step 2 Managed Network Services'!$B$28:$D$53,3,FALSE)</f>
        <v>0.14000000000000001</v>
      </c>
      <c r="F28" s="132">
        <f t="shared" si="0"/>
        <v>0</v>
      </c>
    </row>
    <row r="29" spans="1:6" x14ac:dyDescent="0.35">
      <c r="A29" s="1" t="s">
        <v>241</v>
      </c>
      <c r="B29" s="1" t="s">
        <v>242</v>
      </c>
      <c r="C29" s="1" t="s">
        <v>239</v>
      </c>
      <c r="D29" s="180">
        <v>0.09</v>
      </c>
      <c r="E29" s="205">
        <f>VLOOKUP(B29,'Step 2 Managed Network Services'!$B$28:$D$53,3,FALSE)</f>
        <v>0.09</v>
      </c>
      <c r="F29" s="132">
        <f t="shared" si="0"/>
        <v>0</v>
      </c>
    </row>
    <row r="30" spans="1:6" x14ac:dyDescent="0.35">
      <c r="A30" s="1" t="s">
        <v>241</v>
      </c>
      <c r="B30" s="1" t="s">
        <v>240</v>
      </c>
      <c r="C30" s="1" t="s">
        <v>239</v>
      </c>
      <c r="D30" s="180">
        <v>0.02</v>
      </c>
      <c r="E30" s="205">
        <f>VLOOKUP(B30,'Step 2 Managed Network Services'!$B$28:$D$53,3,FALSE)</f>
        <v>0.02</v>
      </c>
      <c r="F30" s="132">
        <f t="shared" si="0"/>
        <v>0</v>
      </c>
    </row>
    <row r="31" spans="1:6" x14ac:dyDescent="0.35">
      <c r="A31" s="1" t="s">
        <v>241</v>
      </c>
      <c r="B31" s="1" t="s">
        <v>628</v>
      </c>
      <c r="C31" s="1" t="s">
        <v>214</v>
      </c>
      <c r="D31" s="180">
        <v>11.55</v>
      </c>
      <c r="E31" s="205">
        <f>VLOOKUP(B31,'Step 2 Managed Network Services'!$B$28:$D$53,3,FALSE)</f>
        <v>11.55</v>
      </c>
      <c r="F31" s="132">
        <f t="shared" si="0"/>
        <v>0</v>
      </c>
    </row>
    <row r="32" spans="1:6" x14ac:dyDescent="0.35">
      <c r="A32" s="1" t="s">
        <v>241</v>
      </c>
      <c r="B32" s="1" t="s">
        <v>629</v>
      </c>
      <c r="C32" s="1" t="s">
        <v>214</v>
      </c>
      <c r="D32" s="180">
        <v>28.88</v>
      </c>
      <c r="E32" s="205">
        <f>VLOOKUP(B32,'Step 2 Managed Network Services'!$B$28:$D$53,3,FALSE)</f>
        <v>28.88</v>
      </c>
      <c r="F32" s="132">
        <f t="shared" si="0"/>
        <v>0</v>
      </c>
    </row>
    <row r="33" spans="1:6" x14ac:dyDescent="0.35">
      <c r="A33" s="1" t="s">
        <v>241</v>
      </c>
      <c r="B33" s="1" t="s">
        <v>631</v>
      </c>
      <c r="C33" s="1" t="s">
        <v>214</v>
      </c>
      <c r="D33" s="180">
        <v>10.24</v>
      </c>
      <c r="E33" s="205">
        <f>VLOOKUP(B33,'Step 2 Managed Network Services'!$B$28:$D$53,3,FALSE)</f>
        <v>10.24</v>
      </c>
      <c r="F33" s="132">
        <f t="shared" si="0"/>
        <v>0</v>
      </c>
    </row>
    <row r="34" spans="1:6" x14ac:dyDescent="0.35">
      <c r="A34" s="1" t="s">
        <v>241</v>
      </c>
      <c r="B34" s="1" t="s">
        <v>632</v>
      </c>
      <c r="C34" s="1" t="s">
        <v>214</v>
      </c>
      <c r="D34" s="180">
        <v>31.5</v>
      </c>
      <c r="E34" s="205">
        <f>VLOOKUP(B34,'Step 2 Managed Network Services'!$B$28:$D$53,3,FALSE)</f>
        <v>31.5</v>
      </c>
      <c r="F34" s="132">
        <f t="shared" si="0"/>
        <v>0</v>
      </c>
    </row>
    <row r="35" spans="1:6" x14ac:dyDescent="0.35">
      <c r="A35" s="1" t="s">
        <v>241</v>
      </c>
      <c r="B35" s="1" t="s">
        <v>630</v>
      </c>
      <c r="C35" s="1" t="s">
        <v>214</v>
      </c>
      <c r="D35" s="180">
        <v>52.5</v>
      </c>
      <c r="E35" s="205">
        <f>VLOOKUP(B35,'Step 2 Managed Network Services'!$B$28:$D$53,3,FALSE)</f>
        <v>52.5</v>
      </c>
      <c r="F35" s="132">
        <f t="shared" si="0"/>
        <v>0</v>
      </c>
    </row>
    <row r="36" spans="1:6" x14ac:dyDescent="0.35">
      <c r="A36" s="1" t="s">
        <v>241</v>
      </c>
      <c r="B36" s="1" t="s">
        <v>633</v>
      </c>
      <c r="C36" s="1" t="s">
        <v>214</v>
      </c>
      <c r="D36" s="180">
        <v>26.25</v>
      </c>
      <c r="E36" s="205">
        <f>VLOOKUP(B36,'Step 2 Managed Network Services'!$B$28:$D$53,3,FALSE)</f>
        <v>26.25</v>
      </c>
      <c r="F36" s="132">
        <f t="shared" si="0"/>
        <v>0</v>
      </c>
    </row>
    <row r="37" spans="1:6" x14ac:dyDescent="0.35">
      <c r="A37" s="1" t="s">
        <v>241</v>
      </c>
      <c r="B37" s="1" t="s">
        <v>637</v>
      </c>
      <c r="C37" s="1" t="s">
        <v>214</v>
      </c>
      <c r="D37" s="180">
        <v>73.5</v>
      </c>
      <c r="E37" s="205">
        <f>VLOOKUP(B37,'Step 2 Managed Network Services'!$B$28:$D$53,3,FALSE)</f>
        <v>73.5</v>
      </c>
      <c r="F37" s="132">
        <f t="shared" si="0"/>
        <v>0</v>
      </c>
    </row>
    <row r="38" spans="1:6" x14ac:dyDescent="0.35">
      <c r="A38" s="1" t="s">
        <v>241</v>
      </c>
      <c r="B38" s="1" t="s">
        <v>634</v>
      </c>
      <c r="C38" s="1" t="s">
        <v>214</v>
      </c>
      <c r="D38" s="180">
        <v>175.35</v>
      </c>
      <c r="E38" s="205">
        <f>VLOOKUP(B38,'Step 2 Managed Network Services'!$B$28:$D$53,3,FALSE)</f>
        <v>175.35</v>
      </c>
      <c r="F38" s="132">
        <f t="shared" si="0"/>
        <v>0</v>
      </c>
    </row>
    <row r="39" spans="1:6" x14ac:dyDescent="0.35">
      <c r="A39" s="1" t="s">
        <v>241</v>
      </c>
      <c r="B39" s="1" t="s">
        <v>636</v>
      </c>
      <c r="C39" s="1" t="s">
        <v>214</v>
      </c>
      <c r="D39" s="180">
        <v>507.15</v>
      </c>
      <c r="E39" s="205">
        <f>VLOOKUP(B39,'Step 2 Managed Network Services'!$B$28:$D$53,3,FALSE)</f>
        <v>507.15</v>
      </c>
      <c r="F39" s="132">
        <f t="shared" si="0"/>
        <v>0</v>
      </c>
    </row>
    <row r="40" spans="1:6" x14ac:dyDescent="0.35">
      <c r="A40" s="1" t="s">
        <v>241</v>
      </c>
      <c r="B40" s="1" t="s">
        <v>638</v>
      </c>
      <c r="C40" s="1" t="s">
        <v>214</v>
      </c>
      <c r="D40" s="180">
        <v>1272.5999999999999</v>
      </c>
      <c r="E40" s="205">
        <f>VLOOKUP(B40,'Step 2 Managed Network Services'!$B$28:$D$53,3,FALSE)</f>
        <v>1272.5999999999999</v>
      </c>
      <c r="F40" s="132">
        <f t="shared" si="0"/>
        <v>0</v>
      </c>
    </row>
    <row r="41" spans="1:6" x14ac:dyDescent="0.35">
      <c r="A41" s="1" t="s">
        <v>241</v>
      </c>
      <c r="B41" s="1" t="s">
        <v>635</v>
      </c>
      <c r="C41" s="1" t="s">
        <v>214</v>
      </c>
      <c r="D41" s="180">
        <v>4095</v>
      </c>
      <c r="E41" s="205">
        <f>VLOOKUP(B41,'Step 2 Managed Network Services'!$B$28:$D$53,3,FALSE)</f>
        <v>4095</v>
      </c>
      <c r="F41" s="132">
        <f t="shared" si="0"/>
        <v>0</v>
      </c>
    </row>
    <row r="42" spans="1:6" x14ac:dyDescent="0.35">
      <c r="A42" s="1" t="s">
        <v>235</v>
      </c>
      <c r="B42" s="1" t="s">
        <v>234</v>
      </c>
      <c r="C42" s="1" t="s">
        <v>220</v>
      </c>
      <c r="D42" s="180">
        <v>156.88999999999999</v>
      </c>
      <c r="E42" s="205">
        <f>VLOOKUP(B42,'Step 2 Managed Network Services'!$B$28:$D$53,3,FALSE)</f>
        <v>156.88999999999999</v>
      </c>
      <c r="F42" s="132">
        <f t="shared" si="0"/>
        <v>0</v>
      </c>
    </row>
    <row r="43" spans="1:6" x14ac:dyDescent="0.35">
      <c r="A43" s="1" t="s">
        <v>220</v>
      </c>
      <c r="B43" s="1" t="s">
        <v>233</v>
      </c>
      <c r="C43" s="1" t="s">
        <v>232</v>
      </c>
      <c r="D43" s="180">
        <v>41.59</v>
      </c>
      <c r="E43" s="205">
        <f>VLOOKUP(B43,'Step 2 Managed Network Services'!$B$28:$D$53,3,FALSE)</f>
        <v>41.59</v>
      </c>
      <c r="F43" s="132">
        <f t="shared" si="0"/>
        <v>0</v>
      </c>
    </row>
    <row r="44" spans="1:6" x14ac:dyDescent="0.35">
      <c r="A44" s="1" t="s">
        <v>220</v>
      </c>
      <c r="B44" s="1" t="s">
        <v>231</v>
      </c>
      <c r="C44" s="1" t="s">
        <v>230</v>
      </c>
      <c r="D44" s="180">
        <v>948.53</v>
      </c>
      <c r="E44" s="205">
        <f>VLOOKUP(B44,'Step 2 Managed Network Services'!$B$28:$D$53,3,FALSE)</f>
        <v>948.53</v>
      </c>
      <c r="F44" s="132">
        <f t="shared" si="0"/>
        <v>0</v>
      </c>
    </row>
    <row r="45" spans="1:6" x14ac:dyDescent="0.35">
      <c r="A45" s="1" t="s">
        <v>220</v>
      </c>
      <c r="B45" s="1" t="s">
        <v>229</v>
      </c>
      <c r="C45" s="1" t="s">
        <v>228</v>
      </c>
      <c r="D45" s="180">
        <v>5.74</v>
      </c>
      <c r="E45" s="205">
        <f>VLOOKUP(B45,'Step 2 Managed Network Services'!$B$28:$D$53,3,FALSE)</f>
        <v>5.74</v>
      </c>
      <c r="F45" s="132">
        <f t="shared" si="0"/>
        <v>0</v>
      </c>
    </row>
    <row r="46" spans="1:6" x14ac:dyDescent="0.35">
      <c r="A46" s="1" t="s">
        <v>220</v>
      </c>
      <c r="B46" s="1" t="s">
        <v>227</v>
      </c>
      <c r="C46" s="1" t="s">
        <v>226</v>
      </c>
      <c r="D46" s="180">
        <v>14.28</v>
      </c>
      <c r="E46" s="205">
        <f>VLOOKUP(B46,'Step 2 Managed Network Services'!$B$28:$D$53,3,FALSE)</f>
        <v>14.28</v>
      </c>
      <c r="F46" s="132">
        <f t="shared" si="0"/>
        <v>0</v>
      </c>
    </row>
    <row r="47" spans="1:6" x14ac:dyDescent="0.35">
      <c r="A47" s="1" t="s">
        <v>220</v>
      </c>
      <c r="B47" s="1" t="s">
        <v>225</v>
      </c>
      <c r="C47" s="1" t="s">
        <v>223</v>
      </c>
      <c r="D47" s="180">
        <v>28.68</v>
      </c>
      <c r="E47" s="205">
        <f>VLOOKUP(B47,'Step 2 Managed Network Services'!$B$28:$D$53,3,FALSE)</f>
        <v>28.68</v>
      </c>
      <c r="F47" s="132">
        <f t="shared" si="0"/>
        <v>0</v>
      </c>
    </row>
    <row r="48" spans="1:6" x14ac:dyDescent="0.35">
      <c r="A48" s="1" t="s">
        <v>220</v>
      </c>
      <c r="B48" s="1" t="s">
        <v>224</v>
      </c>
      <c r="C48" s="1" t="s">
        <v>223</v>
      </c>
      <c r="D48" s="180">
        <v>6.33</v>
      </c>
      <c r="E48" s="205">
        <f>VLOOKUP(B48,'Step 2 Managed Network Services'!$B$28:$D$53,3,FALSE)</f>
        <v>6.33</v>
      </c>
      <c r="F48" s="132">
        <f t="shared" si="0"/>
        <v>0</v>
      </c>
    </row>
    <row r="49" spans="1:6" x14ac:dyDescent="0.35">
      <c r="A49" s="1" t="s">
        <v>220</v>
      </c>
      <c r="B49" s="1" t="s">
        <v>222</v>
      </c>
      <c r="C49" s="1" t="s">
        <v>220</v>
      </c>
      <c r="D49" s="180">
        <v>30.69</v>
      </c>
      <c r="E49" s="205">
        <f>VLOOKUP(B49,'Step 2 Managed Network Services'!$B$28:$D$53,3,FALSE)</f>
        <v>30.69</v>
      </c>
      <c r="F49" s="132">
        <f t="shared" si="0"/>
        <v>0</v>
      </c>
    </row>
    <row r="50" spans="1:6" x14ac:dyDescent="0.35">
      <c r="A50" s="1" t="s">
        <v>220</v>
      </c>
      <c r="B50" s="1" t="s">
        <v>221</v>
      </c>
      <c r="C50" s="1" t="s">
        <v>220</v>
      </c>
      <c r="D50" s="180">
        <v>46.84</v>
      </c>
      <c r="E50" s="205">
        <f>VLOOKUP(B50,'Step 2 Managed Network Services'!$B$28:$D$53,3,FALSE)</f>
        <v>46.84</v>
      </c>
      <c r="F50" s="132">
        <f t="shared" si="0"/>
        <v>0</v>
      </c>
    </row>
    <row r="51" spans="1:6" x14ac:dyDescent="0.35">
      <c r="A51" s="1" t="s">
        <v>216</v>
      </c>
      <c r="B51" s="1" t="s">
        <v>219</v>
      </c>
      <c r="C51" s="1" t="s">
        <v>217</v>
      </c>
      <c r="D51" s="180">
        <v>780.32</v>
      </c>
      <c r="E51" s="205">
        <f>VLOOKUP(B51,'Step 2 Managed Network Services'!$B$28:$D$53,3,FALSE)</f>
        <v>780.32</v>
      </c>
      <c r="F51" s="132">
        <f t="shared" si="0"/>
        <v>0</v>
      </c>
    </row>
    <row r="52" spans="1:6" x14ac:dyDescent="0.35">
      <c r="A52" s="1" t="s">
        <v>216</v>
      </c>
      <c r="B52" s="1" t="s">
        <v>218</v>
      </c>
      <c r="C52" s="1" t="s">
        <v>217</v>
      </c>
      <c r="D52" s="180">
        <v>625.66</v>
      </c>
      <c r="E52" s="205">
        <f>VLOOKUP(B52,'Step 2 Managed Network Services'!$B$28:$D$53,3,FALSE)</f>
        <v>625.66</v>
      </c>
      <c r="F52" s="132">
        <f t="shared" si="0"/>
        <v>0</v>
      </c>
    </row>
    <row r="53" spans="1:6" x14ac:dyDescent="0.35">
      <c r="A53" s="1" t="s">
        <v>216</v>
      </c>
      <c r="B53" s="1" t="s">
        <v>215</v>
      </c>
      <c r="C53" s="1" t="s">
        <v>214</v>
      </c>
      <c r="D53" s="180">
        <v>20.32</v>
      </c>
      <c r="E53" s="205">
        <f>VLOOKUP(B53,'Step 2 Managed Network Services'!$B$28:$D$53,3,FALSE)</f>
        <v>20.32</v>
      </c>
      <c r="F53" s="132">
        <f t="shared" si="0"/>
        <v>0</v>
      </c>
    </row>
    <row r="54" spans="1:6" x14ac:dyDescent="0.35">
      <c r="D54" s="187"/>
      <c r="F54" s="132">
        <f t="shared" si="0"/>
        <v>0</v>
      </c>
    </row>
    <row r="55" spans="1:6" x14ac:dyDescent="0.35">
      <c r="D55" s="187"/>
      <c r="F55" s="132">
        <f t="shared" si="0"/>
        <v>0</v>
      </c>
    </row>
    <row r="56" spans="1:6" ht="17" x14ac:dyDescent="0.4">
      <c r="A56" s="254" t="s">
        <v>486</v>
      </c>
      <c r="B56" s="255"/>
      <c r="C56" s="255"/>
      <c r="D56" s="256"/>
      <c r="F56" s="132"/>
    </row>
    <row r="57" spans="1:6" x14ac:dyDescent="0.35">
      <c r="A57" s="201" t="s">
        <v>0</v>
      </c>
      <c r="B57" s="201" t="s">
        <v>1</v>
      </c>
      <c r="C57" s="201" t="s">
        <v>2</v>
      </c>
      <c r="D57" s="202" t="s">
        <v>714</v>
      </c>
      <c r="E57" t="e">
        <f>VLOOKUP(B57,'Step 3 Hosted Voice Services'!$B$4:$D$70,3,FALSE)</f>
        <v>#N/A</v>
      </c>
      <c r="F57" s="132" t="e">
        <f t="shared" si="0"/>
        <v>#N/A</v>
      </c>
    </row>
    <row r="58" spans="1:6" x14ac:dyDescent="0.35">
      <c r="A58" s="1" t="s">
        <v>315</v>
      </c>
      <c r="B58" s="1" t="s">
        <v>334</v>
      </c>
      <c r="C58" s="1" t="s">
        <v>236</v>
      </c>
      <c r="D58" s="180">
        <v>0.49</v>
      </c>
      <c r="E58">
        <f>VLOOKUP(B58,'Step 3 Hosted Voice Services'!$B$4:$D$70,3,FALSE)</f>
        <v>0.49</v>
      </c>
      <c r="F58" s="132">
        <f t="shared" si="0"/>
        <v>0</v>
      </c>
    </row>
    <row r="59" spans="1:6" x14ac:dyDescent="0.35">
      <c r="A59" s="215" t="s">
        <v>315</v>
      </c>
      <c r="B59" s="215" t="s">
        <v>314</v>
      </c>
      <c r="C59" s="215" t="s">
        <v>3</v>
      </c>
      <c r="D59" s="203">
        <v>0.68</v>
      </c>
      <c r="E59">
        <f>VLOOKUP(B59,'Step 3 Hosted Voice Services'!$B$4:$D$70,3,FALSE)</f>
        <v>0.68</v>
      </c>
      <c r="F59" s="132">
        <f t="shared" si="0"/>
        <v>0</v>
      </c>
    </row>
    <row r="60" spans="1:6" x14ac:dyDescent="0.35">
      <c r="A60" s="215" t="s">
        <v>315</v>
      </c>
      <c r="B60" s="215" t="s">
        <v>330</v>
      </c>
      <c r="C60" s="215" t="s">
        <v>3</v>
      </c>
      <c r="D60" s="203">
        <v>257.31</v>
      </c>
      <c r="E60">
        <f>VLOOKUP(B60,'Step 3 Hosted Voice Services'!$B$4:$D$70,3,FALSE)</f>
        <v>257.31</v>
      </c>
      <c r="F60" s="132">
        <f t="shared" si="0"/>
        <v>0</v>
      </c>
    </row>
    <row r="61" spans="1:6" x14ac:dyDescent="0.35">
      <c r="A61" s="215" t="s">
        <v>315</v>
      </c>
      <c r="B61" s="215" t="s">
        <v>329</v>
      </c>
      <c r="C61" s="215" t="s">
        <v>3</v>
      </c>
      <c r="D61" s="203">
        <v>345.13</v>
      </c>
      <c r="E61">
        <f>VLOOKUP(B61,'Step 3 Hosted Voice Services'!$B$4:$D$70,3,FALSE)</f>
        <v>345.13</v>
      </c>
      <c r="F61" s="132">
        <f t="shared" si="0"/>
        <v>0</v>
      </c>
    </row>
    <row r="62" spans="1:6" x14ac:dyDescent="0.35">
      <c r="A62" s="215" t="s">
        <v>315</v>
      </c>
      <c r="B62" s="215" t="s">
        <v>328</v>
      </c>
      <c r="C62" s="215" t="s">
        <v>3</v>
      </c>
      <c r="D62" s="203">
        <v>583.38</v>
      </c>
      <c r="E62">
        <f>VLOOKUP(B62,'Step 3 Hosted Voice Services'!$B$4:$D$70,3,FALSE)</f>
        <v>583.38</v>
      </c>
      <c r="F62" s="132">
        <f t="shared" si="0"/>
        <v>0</v>
      </c>
    </row>
    <row r="63" spans="1:6" x14ac:dyDescent="0.35">
      <c r="A63" s="215" t="s">
        <v>315</v>
      </c>
      <c r="B63" s="215" t="s">
        <v>543</v>
      </c>
      <c r="C63" s="215" t="s">
        <v>3</v>
      </c>
      <c r="D63" s="203">
        <v>16.91</v>
      </c>
      <c r="E63">
        <f>VLOOKUP(B63,'Step 3 Hosted Voice Services'!$B$4:$D$70,3,FALSE)</f>
        <v>16.91</v>
      </c>
      <c r="F63" s="132">
        <f t="shared" si="0"/>
        <v>0</v>
      </c>
    </row>
    <row r="64" spans="1:6" x14ac:dyDescent="0.35">
      <c r="A64" s="215" t="s">
        <v>315</v>
      </c>
      <c r="B64" s="215" t="s">
        <v>332</v>
      </c>
      <c r="C64" s="215" t="s">
        <v>3</v>
      </c>
      <c r="D64" s="203">
        <v>43.42</v>
      </c>
      <c r="E64">
        <f>VLOOKUP(B64,'Step 3 Hosted Voice Services'!$B$4:$D$70,3,FALSE)</f>
        <v>43.42</v>
      </c>
      <c r="F64" s="132">
        <f t="shared" si="0"/>
        <v>0</v>
      </c>
    </row>
    <row r="65" spans="1:6" x14ac:dyDescent="0.35">
      <c r="A65" s="215" t="s">
        <v>315</v>
      </c>
      <c r="B65" s="215" t="s">
        <v>331</v>
      </c>
      <c r="C65" s="215" t="s">
        <v>3</v>
      </c>
      <c r="D65" s="203">
        <v>87.56</v>
      </c>
      <c r="E65">
        <f>VLOOKUP(B65,'Step 3 Hosted Voice Services'!$B$4:$D$70,3,FALSE)</f>
        <v>87.56</v>
      </c>
      <c r="F65" s="132">
        <f t="shared" si="0"/>
        <v>0</v>
      </c>
    </row>
    <row r="66" spans="1:6" x14ac:dyDescent="0.35">
      <c r="A66" s="215" t="s">
        <v>315</v>
      </c>
      <c r="B66" s="215" t="s">
        <v>346</v>
      </c>
      <c r="C66" s="215" t="s">
        <v>220</v>
      </c>
      <c r="D66" s="203">
        <v>21.1</v>
      </c>
      <c r="E66">
        <f>VLOOKUP(B66,'Step 3 Hosted Voice Services'!$B$4:$D$70,3,FALSE)</f>
        <v>21.1</v>
      </c>
      <c r="F66" s="132">
        <f t="shared" si="0"/>
        <v>0</v>
      </c>
    </row>
    <row r="67" spans="1:6" x14ac:dyDescent="0.35">
      <c r="A67" s="215" t="s">
        <v>315</v>
      </c>
      <c r="B67" s="215" t="s">
        <v>342</v>
      </c>
      <c r="C67" s="215" t="s">
        <v>252</v>
      </c>
      <c r="D67" s="203">
        <v>2.36</v>
      </c>
      <c r="E67">
        <f>VLOOKUP(B67,'Step 3 Hosted Voice Services'!$B$4:$D$70,3,FALSE)</f>
        <v>2.36</v>
      </c>
      <c r="F67" s="132">
        <f t="shared" si="0"/>
        <v>0</v>
      </c>
    </row>
    <row r="68" spans="1:6" x14ac:dyDescent="0.35">
      <c r="A68" s="215" t="s">
        <v>315</v>
      </c>
      <c r="B68" s="215" t="s">
        <v>338</v>
      </c>
      <c r="C68" s="215" t="s">
        <v>220</v>
      </c>
      <c r="D68" s="203">
        <v>6.51</v>
      </c>
      <c r="E68">
        <f>VLOOKUP(B68,'Step 3 Hosted Voice Services'!$B$4:$D$70,3,FALSE)</f>
        <v>6.51</v>
      </c>
      <c r="F68" s="132">
        <f t="shared" ref="F68:F154" si="1">E68-D68</f>
        <v>0</v>
      </c>
    </row>
    <row r="69" spans="1:6" x14ac:dyDescent="0.35">
      <c r="A69" s="215" t="s">
        <v>315</v>
      </c>
      <c r="B69" s="215" t="s">
        <v>337</v>
      </c>
      <c r="C69" s="215" t="s">
        <v>220</v>
      </c>
      <c r="D69" s="203">
        <v>17.739999999999998</v>
      </c>
      <c r="E69">
        <f>VLOOKUP(B69,'Step 3 Hosted Voice Services'!$B$4:$D$70,3,FALSE)</f>
        <v>17.739999999999998</v>
      </c>
      <c r="F69" s="132">
        <f t="shared" si="1"/>
        <v>0</v>
      </c>
    </row>
    <row r="70" spans="1:6" x14ac:dyDescent="0.35">
      <c r="A70" s="215" t="s">
        <v>315</v>
      </c>
      <c r="B70" s="215" t="s">
        <v>336</v>
      </c>
      <c r="C70" s="215" t="s">
        <v>220</v>
      </c>
      <c r="D70" s="203">
        <v>17.739999999999998</v>
      </c>
      <c r="E70">
        <f>VLOOKUP(B70,'Step 3 Hosted Voice Services'!$B$4:$D$70,3,FALSE)</f>
        <v>17.739999999999998</v>
      </c>
      <c r="F70" s="132">
        <f t="shared" si="1"/>
        <v>0</v>
      </c>
    </row>
    <row r="71" spans="1:6" x14ac:dyDescent="0.35">
      <c r="A71" s="215" t="s">
        <v>315</v>
      </c>
      <c r="B71" s="215" t="s">
        <v>430</v>
      </c>
      <c r="C71" s="215" t="s">
        <v>220</v>
      </c>
      <c r="D71" s="203">
        <v>21.3</v>
      </c>
      <c r="E71">
        <f>VLOOKUP(B71,'Step 3 Hosted Voice Services'!$B$4:$D$70,3,FALSE)</f>
        <v>21.3</v>
      </c>
      <c r="F71" s="132">
        <f t="shared" si="1"/>
        <v>0</v>
      </c>
    </row>
    <row r="72" spans="1:6" x14ac:dyDescent="0.35">
      <c r="A72" s="215" t="s">
        <v>315</v>
      </c>
      <c r="B72" s="215" t="s">
        <v>431</v>
      </c>
      <c r="C72" s="215" t="s">
        <v>220</v>
      </c>
      <c r="D72" s="203">
        <v>11</v>
      </c>
      <c r="E72">
        <f>VLOOKUP(B72,'Step 3 Hosted Voice Services'!$B$4:$D$70,3,FALSE)</f>
        <v>11</v>
      </c>
      <c r="F72" s="132">
        <f t="shared" si="1"/>
        <v>0</v>
      </c>
    </row>
    <row r="73" spans="1:6" x14ac:dyDescent="0.35">
      <c r="A73" s="215" t="s">
        <v>315</v>
      </c>
      <c r="B73" s="215" t="s">
        <v>541</v>
      </c>
      <c r="C73" s="215" t="s">
        <v>220</v>
      </c>
      <c r="D73" s="203">
        <v>15.97</v>
      </c>
      <c r="E73">
        <f>VLOOKUP(B73,'Step 3 Hosted Voice Services'!$B$4:$D$70,3,FALSE)</f>
        <v>15.97</v>
      </c>
      <c r="F73" s="132">
        <f t="shared" si="1"/>
        <v>0</v>
      </c>
    </row>
    <row r="74" spans="1:6" x14ac:dyDescent="0.35">
      <c r="A74" s="215" t="s">
        <v>315</v>
      </c>
      <c r="B74" s="215" t="s">
        <v>542</v>
      </c>
      <c r="C74" s="215" t="s">
        <v>220</v>
      </c>
      <c r="D74" s="203">
        <v>9.4600000000000009</v>
      </c>
      <c r="E74">
        <f>VLOOKUP(B74,'Step 3 Hosted Voice Services'!$B$4:$D$70,3,FALSE)</f>
        <v>9.4600000000000009</v>
      </c>
      <c r="F74" s="132">
        <f t="shared" si="1"/>
        <v>0</v>
      </c>
    </row>
    <row r="75" spans="1:6" x14ac:dyDescent="0.35">
      <c r="A75" s="215" t="s">
        <v>315</v>
      </c>
      <c r="B75" s="215" t="s">
        <v>432</v>
      </c>
      <c r="C75" s="215" t="s">
        <v>220</v>
      </c>
      <c r="D75" s="203">
        <v>2.36</v>
      </c>
      <c r="E75">
        <f>VLOOKUP(B75,'Step 3 Hosted Voice Services'!$B$4:$D$70,3,FALSE)</f>
        <v>2.36</v>
      </c>
      <c r="F75" s="132">
        <f t="shared" si="1"/>
        <v>0</v>
      </c>
    </row>
    <row r="76" spans="1:6" x14ac:dyDescent="0.35">
      <c r="A76" s="215" t="s">
        <v>315</v>
      </c>
      <c r="B76" s="215" t="s">
        <v>316</v>
      </c>
      <c r="C76" s="215" t="s">
        <v>3</v>
      </c>
      <c r="D76" s="203">
        <v>5.61</v>
      </c>
      <c r="E76">
        <f>VLOOKUP(B76,'Step 3 Hosted Voice Services'!$B$4:$D$70,3,FALSE)</f>
        <v>5.61</v>
      </c>
      <c r="F76" s="132">
        <f t="shared" si="1"/>
        <v>0</v>
      </c>
    </row>
    <row r="77" spans="1:6" x14ac:dyDescent="0.35">
      <c r="A77" s="215" t="s">
        <v>315</v>
      </c>
      <c r="B77" s="215" t="s">
        <v>333</v>
      </c>
      <c r="C77" s="215" t="s">
        <v>220</v>
      </c>
      <c r="D77" s="203">
        <v>9.4600000000000009</v>
      </c>
      <c r="E77">
        <f>VLOOKUP(B77,'Step 3 Hosted Voice Services'!$B$4:$D$70,3,FALSE)</f>
        <v>9.4600000000000009</v>
      </c>
      <c r="F77" s="132">
        <f t="shared" si="1"/>
        <v>0</v>
      </c>
    </row>
    <row r="78" spans="1:6" x14ac:dyDescent="0.35">
      <c r="A78" s="215" t="s">
        <v>315</v>
      </c>
      <c r="B78" s="215" t="s">
        <v>339</v>
      </c>
      <c r="C78" s="215" t="s">
        <v>252</v>
      </c>
      <c r="D78" s="203">
        <v>2.4900000000000002</v>
      </c>
      <c r="E78">
        <f>VLOOKUP(B78,'Step 3 Hosted Voice Services'!$B$4:$D$70,3,FALSE)</f>
        <v>2.4900000000000002</v>
      </c>
      <c r="F78" s="132">
        <f t="shared" si="1"/>
        <v>0</v>
      </c>
    </row>
    <row r="79" spans="1:6" x14ac:dyDescent="0.35">
      <c r="A79" s="215" t="s">
        <v>315</v>
      </c>
      <c r="B79" s="215" t="s">
        <v>335</v>
      </c>
      <c r="C79" s="215" t="s">
        <v>220</v>
      </c>
      <c r="D79" s="203">
        <v>23.66</v>
      </c>
      <c r="E79">
        <f>VLOOKUP(B79,'Step 3 Hosted Voice Services'!$B$4:$D$70,3,FALSE)</f>
        <v>23.66</v>
      </c>
      <c r="F79" s="132">
        <f t="shared" si="1"/>
        <v>0</v>
      </c>
    </row>
    <row r="80" spans="1:6" x14ac:dyDescent="0.35">
      <c r="A80" s="215" t="s">
        <v>315</v>
      </c>
      <c r="B80" s="215" t="s">
        <v>340</v>
      </c>
      <c r="C80" s="215" t="s">
        <v>220</v>
      </c>
      <c r="D80" s="203">
        <v>8</v>
      </c>
      <c r="E80">
        <f>VLOOKUP(B80,'Step 3 Hosted Voice Services'!$B$4:$D$70,3,FALSE)</f>
        <v>8</v>
      </c>
      <c r="F80" s="132">
        <f t="shared" si="1"/>
        <v>0</v>
      </c>
    </row>
    <row r="81" spans="1:6" x14ac:dyDescent="0.35">
      <c r="A81" s="215" t="s">
        <v>315</v>
      </c>
      <c r="B81" s="215" t="s">
        <v>327</v>
      </c>
      <c r="C81" s="215" t="s">
        <v>3</v>
      </c>
      <c r="D81" s="203">
        <v>31.92</v>
      </c>
      <c r="E81">
        <f>VLOOKUP(B81,'Step 3 Hosted Voice Services'!$B$4:$D$70,3,FALSE)</f>
        <v>31.92</v>
      </c>
      <c r="F81" s="132">
        <f t="shared" si="1"/>
        <v>0</v>
      </c>
    </row>
    <row r="82" spans="1:6" x14ac:dyDescent="0.35">
      <c r="A82" s="215" t="s">
        <v>315</v>
      </c>
      <c r="B82" s="215" t="s">
        <v>326</v>
      </c>
      <c r="C82" s="215" t="s">
        <v>3</v>
      </c>
      <c r="D82" s="203">
        <v>39.75</v>
      </c>
      <c r="E82">
        <f>VLOOKUP(B82,'Step 3 Hosted Voice Services'!$B$4:$D$70,3,FALSE)</f>
        <v>39.75</v>
      </c>
      <c r="F82" s="132">
        <f t="shared" si="1"/>
        <v>0</v>
      </c>
    </row>
    <row r="83" spans="1:6" x14ac:dyDescent="0.35">
      <c r="A83" s="215" t="s">
        <v>315</v>
      </c>
      <c r="B83" s="215" t="s">
        <v>325</v>
      </c>
      <c r="C83" s="215" t="s">
        <v>3</v>
      </c>
      <c r="D83" s="203">
        <v>79.38</v>
      </c>
      <c r="E83">
        <f>VLOOKUP(B83,'Step 3 Hosted Voice Services'!$B$4:$D$70,3,FALSE)</f>
        <v>79.38</v>
      </c>
      <c r="F83" s="132">
        <f t="shared" si="1"/>
        <v>0</v>
      </c>
    </row>
    <row r="84" spans="1:6" x14ac:dyDescent="0.35">
      <c r="A84" s="215" t="s">
        <v>315</v>
      </c>
      <c r="B84" s="215" t="s">
        <v>324</v>
      </c>
      <c r="C84" s="215" t="s">
        <v>3</v>
      </c>
      <c r="D84" s="203">
        <v>94.88</v>
      </c>
      <c r="E84">
        <f>VLOOKUP(B84,'Step 3 Hosted Voice Services'!$B$4:$D$70,3,FALSE)</f>
        <v>94.88</v>
      </c>
      <c r="F84" s="132">
        <f t="shared" si="1"/>
        <v>0</v>
      </c>
    </row>
    <row r="85" spans="1:6" x14ac:dyDescent="0.35">
      <c r="A85" s="215" t="s">
        <v>315</v>
      </c>
      <c r="B85" s="215" t="s">
        <v>323</v>
      </c>
      <c r="C85" s="215" t="s">
        <v>3</v>
      </c>
      <c r="D85" s="203">
        <v>116.96</v>
      </c>
      <c r="E85">
        <f>VLOOKUP(B85,'Step 3 Hosted Voice Services'!$B$4:$D$70,3,FALSE)</f>
        <v>116.96</v>
      </c>
      <c r="F85" s="132">
        <f t="shared" si="1"/>
        <v>0</v>
      </c>
    </row>
    <row r="86" spans="1:6" x14ac:dyDescent="0.35">
      <c r="A86" s="215" t="s">
        <v>315</v>
      </c>
      <c r="B86" s="215" t="s">
        <v>322</v>
      </c>
      <c r="C86" s="215" t="s">
        <v>3</v>
      </c>
      <c r="D86" s="203">
        <v>473.61</v>
      </c>
      <c r="E86">
        <f>VLOOKUP(B86,'Step 3 Hosted Voice Services'!$B$4:$D$70,3,FALSE)</f>
        <v>473.61</v>
      </c>
      <c r="F86" s="132">
        <f t="shared" si="1"/>
        <v>0</v>
      </c>
    </row>
    <row r="87" spans="1:6" x14ac:dyDescent="0.35">
      <c r="A87" s="215" t="s">
        <v>315</v>
      </c>
      <c r="B87" s="215" t="s">
        <v>321</v>
      </c>
      <c r="C87" s="215" t="s">
        <v>3</v>
      </c>
      <c r="D87" s="203">
        <v>753.48</v>
      </c>
      <c r="E87">
        <f>VLOOKUP(B87,'Step 3 Hosted Voice Services'!$B$4:$D$70,3,FALSE)</f>
        <v>753.48</v>
      </c>
      <c r="F87" s="132">
        <f t="shared" si="1"/>
        <v>0</v>
      </c>
    </row>
    <row r="88" spans="1:6" x14ac:dyDescent="0.35">
      <c r="A88" s="215" t="s">
        <v>315</v>
      </c>
      <c r="B88" s="215" t="s">
        <v>320</v>
      </c>
      <c r="C88" s="215" t="s">
        <v>3</v>
      </c>
      <c r="D88" s="203">
        <v>1059.6500000000001</v>
      </c>
      <c r="E88">
        <f>VLOOKUP(B88,'Step 3 Hosted Voice Services'!$B$4:$D$70,3,FALSE)</f>
        <v>1059.6500000000001</v>
      </c>
      <c r="F88" s="132">
        <f t="shared" si="1"/>
        <v>0</v>
      </c>
    </row>
    <row r="89" spans="1:6" x14ac:dyDescent="0.35">
      <c r="A89" s="215" t="s">
        <v>315</v>
      </c>
      <c r="B89" s="215" t="s">
        <v>319</v>
      </c>
      <c r="C89" s="215" t="s">
        <v>3</v>
      </c>
      <c r="D89" s="203">
        <v>1714.08</v>
      </c>
      <c r="E89">
        <f>VLOOKUP(B89,'Step 3 Hosted Voice Services'!$B$4:$D$70,3,FALSE)</f>
        <v>1714.08</v>
      </c>
      <c r="F89" s="132">
        <f t="shared" si="1"/>
        <v>0</v>
      </c>
    </row>
    <row r="90" spans="1:6" x14ac:dyDescent="0.35">
      <c r="A90" s="215" t="s">
        <v>315</v>
      </c>
      <c r="B90" s="215" t="s">
        <v>318</v>
      </c>
      <c r="C90" s="215" t="s">
        <v>3</v>
      </c>
      <c r="D90" s="203">
        <v>2594.63</v>
      </c>
      <c r="E90">
        <f>VLOOKUP(B90,'Step 3 Hosted Voice Services'!$B$4:$D$70,3,FALSE)</f>
        <v>2594.63</v>
      </c>
      <c r="F90" s="132">
        <f t="shared" si="1"/>
        <v>0</v>
      </c>
    </row>
    <row r="91" spans="1:6" x14ac:dyDescent="0.35">
      <c r="A91" s="215" t="s">
        <v>315</v>
      </c>
      <c r="B91" s="215" t="s">
        <v>317</v>
      </c>
      <c r="C91" s="215" t="s">
        <v>3</v>
      </c>
      <c r="D91" s="203">
        <v>3509.54</v>
      </c>
      <c r="E91">
        <f>VLOOKUP(B91,'Step 3 Hosted Voice Services'!$B$4:$D$70,3,FALSE)</f>
        <v>3509.54</v>
      </c>
      <c r="F91" s="132">
        <f t="shared" si="1"/>
        <v>0</v>
      </c>
    </row>
    <row r="92" spans="1:6" x14ac:dyDescent="0.35">
      <c r="A92" s="215" t="s">
        <v>315</v>
      </c>
      <c r="B92" s="215" t="s">
        <v>345</v>
      </c>
      <c r="C92" s="215" t="s">
        <v>220</v>
      </c>
      <c r="D92" s="203">
        <v>23.29</v>
      </c>
      <c r="E92">
        <f>VLOOKUP(B92,'Step 3 Hosted Voice Services'!$B$4:$D$70,3,FALSE)</f>
        <v>23.29</v>
      </c>
      <c r="F92" s="132">
        <f t="shared" si="1"/>
        <v>0</v>
      </c>
    </row>
    <row r="93" spans="1:6" x14ac:dyDescent="0.35">
      <c r="A93" s="215" t="s">
        <v>315</v>
      </c>
      <c r="B93" s="215" t="s">
        <v>344</v>
      </c>
      <c r="C93" s="215" t="s">
        <v>220</v>
      </c>
      <c r="D93" s="203">
        <v>27.71</v>
      </c>
      <c r="E93">
        <f>VLOOKUP(B93,'Step 3 Hosted Voice Services'!$B$4:$D$70,3,FALSE)</f>
        <v>27.71</v>
      </c>
      <c r="F93" s="132">
        <f t="shared" si="1"/>
        <v>0</v>
      </c>
    </row>
    <row r="94" spans="1:6" x14ac:dyDescent="0.35">
      <c r="A94" s="215" t="s">
        <v>315</v>
      </c>
      <c r="B94" s="215" t="s">
        <v>343</v>
      </c>
      <c r="C94" s="215" t="s">
        <v>220</v>
      </c>
      <c r="D94" s="203">
        <v>29.89</v>
      </c>
      <c r="E94">
        <f>VLOOKUP(B94,'Step 3 Hosted Voice Services'!$B$4:$D$70,3,FALSE)</f>
        <v>29.89</v>
      </c>
      <c r="F94" s="132">
        <f t="shared" si="1"/>
        <v>0</v>
      </c>
    </row>
    <row r="95" spans="1:6" x14ac:dyDescent="0.35">
      <c r="A95" s="215" t="s">
        <v>315</v>
      </c>
      <c r="B95" s="215" t="s">
        <v>429</v>
      </c>
      <c r="C95" s="215" t="s">
        <v>220</v>
      </c>
      <c r="D95" s="203">
        <v>46.11</v>
      </c>
      <c r="E95">
        <f>VLOOKUP(B95,'Step 3 Hosted Voice Services'!$B$4:$D$70,3,FALSE)</f>
        <v>46.11</v>
      </c>
      <c r="F95" s="132">
        <f t="shared" si="1"/>
        <v>0</v>
      </c>
    </row>
    <row r="96" spans="1:6" x14ac:dyDescent="0.35">
      <c r="A96" s="215" t="s">
        <v>315</v>
      </c>
      <c r="B96" s="215" t="s">
        <v>341</v>
      </c>
      <c r="C96" s="215" t="s">
        <v>220</v>
      </c>
      <c r="D96" s="203">
        <v>4.1500000000000004</v>
      </c>
      <c r="E96">
        <f>VLOOKUP(B96,'Step 3 Hosted Voice Services'!$B$4:$D$70,3,FALSE)</f>
        <v>4.1500000000000004</v>
      </c>
      <c r="F96" s="132">
        <f t="shared" si="1"/>
        <v>0</v>
      </c>
    </row>
    <row r="97" spans="1:6" x14ac:dyDescent="0.35">
      <c r="A97" s="215" t="s">
        <v>315</v>
      </c>
      <c r="B97" s="215" t="s">
        <v>618</v>
      </c>
      <c r="C97" s="215" t="s">
        <v>621</v>
      </c>
      <c r="D97" s="203">
        <v>14.73</v>
      </c>
      <c r="E97">
        <f>VLOOKUP(B97,'Step 3 Hosted Voice Services'!$B$4:$D$70,3,FALSE)</f>
        <v>14.73</v>
      </c>
      <c r="F97" s="132">
        <f t="shared" si="1"/>
        <v>0</v>
      </c>
    </row>
    <row r="98" spans="1:6" x14ac:dyDescent="0.35">
      <c r="A98" s="215" t="s">
        <v>315</v>
      </c>
      <c r="B98" s="215" t="s">
        <v>619</v>
      </c>
      <c r="C98" s="215" t="s">
        <v>621</v>
      </c>
      <c r="D98" s="203">
        <v>22.47</v>
      </c>
      <c r="E98">
        <f>VLOOKUP(B98,'Step 3 Hosted Voice Services'!$B$4:$D$70,3,FALSE)</f>
        <v>22.47</v>
      </c>
      <c r="F98" s="132">
        <f t="shared" si="1"/>
        <v>0</v>
      </c>
    </row>
    <row r="99" spans="1:6" x14ac:dyDescent="0.35">
      <c r="A99" s="215" t="s">
        <v>315</v>
      </c>
      <c r="B99" s="215" t="s">
        <v>620</v>
      </c>
      <c r="C99" s="215" t="s">
        <v>621</v>
      </c>
      <c r="D99" s="203">
        <v>29.5</v>
      </c>
      <c r="E99">
        <f>VLOOKUP(B99,'Step 3 Hosted Voice Services'!$B$4:$D$70,3,FALSE)</f>
        <v>29.5</v>
      </c>
      <c r="F99" s="132">
        <f t="shared" si="1"/>
        <v>0</v>
      </c>
    </row>
    <row r="100" spans="1:6" x14ac:dyDescent="0.35">
      <c r="A100" s="215" t="s">
        <v>315</v>
      </c>
      <c r="B100" s="215" t="s">
        <v>622</v>
      </c>
      <c r="C100" s="215" t="s">
        <v>621</v>
      </c>
      <c r="D100" s="203">
        <v>14.73</v>
      </c>
      <c r="E100">
        <f>VLOOKUP(B100,'Step 3 Hosted Voice Services'!$B$4:$D$70,3,FALSE)</f>
        <v>14.73</v>
      </c>
      <c r="F100" s="132">
        <f t="shared" si="1"/>
        <v>0</v>
      </c>
    </row>
    <row r="101" spans="1:6" x14ac:dyDescent="0.35">
      <c r="A101" s="215" t="s">
        <v>315</v>
      </c>
      <c r="B101" s="215" t="s">
        <v>623</v>
      </c>
      <c r="C101" s="215" t="s">
        <v>621</v>
      </c>
      <c r="D101" s="203">
        <v>16.14</v>
      </c>
      <c r="E101">
        <f>VLOOKUP(B101,'Step 3 Hosted Voice Services'!$B$4:$D$70,3,FALSE)</f>
        <v>16.14</v>
      </c>
      <c r="F101" s="132">
        <f t="shared" si="1"/>
        <v>0</v>
      </c>
    </row>
    <row r="102" spans="1:6" x14ac:dyDescent="0.35">
      <c r="A102" s="215" t="s">
        <v>315</v>
      </c>
      <c r="B102" s="215" t="s">
        <v>624</v>
      </c>
      <c r="C102" s="215" t="s">
        <v>621</v>
      </c>
      <c r="D102" s="203">
        <v>24.58</v>
      </c>
      <c r="E102">
        <f>VLOOKUP(B102,'Step 3 Hosted Voice Services'!$B$4:$D$70,3,FALSE)</f>
        <v>24.58</v>
      </c>
      <c r="F102" s="132">
        <f t="shared" si="1"/>
        <v>0</v>
      </c>
    </row>
    <row r="103" spans="1:6" x14ac:dyDescent="0.35">
      <c r="A103" s="215" t="s">
        <v>315</v>
      </c>
      <c r="B103" s="215" t="s">
        <v>626</v>
      </c>
      <c r="C103" s="215" t="s">
        <v>621</v>
      </c>
      <c r="D103" s="203">
        <v>21.08</v>
      </c>
      <c r="E103">
        <f>VLOOKUP(B103,'Step 3 Hosted Voice Services'!$B$4:$D$70,3,FALSE)</f>
        <v>21.08</v>
      </c>
      <c r="F103" s="132">
        <f t="shared" si="1"/>
        <v>0</v>
      </c>
    </row>
    <row r="104" spans="1:6" x14ac:dyDescent="0.35">
      <c r="A104" s="215" t="s">
        <v>315</v>
      </c>
      <c r="B104" s="215" t="s">
        <v>625</v>
      </c>
      <c r="C104" s="215" t="s">
        <v>621</v>
      </c>
      <c r="D104" s="203">
        <v>33.729999999999997</v>
      </c>
      <c r="E104">
        <f>VLOOKUP(B104,'Step 3 Hosted Voice Services'!$B$4:$D$70,3,FALSE)</f>
        <v>33.729999999999997</v>
      </c>
      <c r="F104" s="132">
        <f t="shared" ref="F104:F127" si="2">E104-D104</f>
        <v>0</v>
      </c>
    </row>
    <row r="105" spans="1:6" x14ac:dyDescent="0.35">
      <c r="A105" s="215" t="s">
        <v>315</v>
      </c>
      <c r="B105" s="215" t="s">
        <v>781</v>
      </c>
      <c r="C105" s="215" t="s">
        <v>782</v>
      </c>
      <c r="D105" s="203">
        <v>23.2</v>
      </c>
      <c r="E105">
        <f>VLOOKUP(B105,'Step 3 Hosted Voice Services'!$B$4:$D$70,3,FALSE)</f>
        <v>23.2</v>
      </c>
      <c r="F105" s="132">
        <f t="shared" si="2"/>
        <v>0</v>
      </c>
    </row>
    <row r="106" spans="1:6" x14ac:dyDescent="0.35">
      <c r="A106" s="215" t="s">
        <v>315</v>
      </c>
      <c r="B106" s="215" t="s">
        <v>783</v>
      </c>
      <c r="C106" s="215" t="s">
        <v>782</v>
      </c>
      <c r="D106" s="203">
        <v>25.38</v>
      </c>
      <c r="E106">
        <f>VLOOKUP(B106,'Step 3 Hosted Voice Services'!$B$4:$D$70,3,FALSE)</f>
        <v>25.38</v>
      </c>
      <c r="F106" s="132">
        <f t="shared" si="2"/>
        <v>0</v>
      </c>
    </row>
    <row r="107" spans="1:6" x14ac:dyDescent="0.35">
      <c r="A107" s="215" t="s">
        <v>315</v>
      </c>
      <c r="B107" s="215" t="s">
        <v>784</v>
      </c>
      <c r="C107" s="215" t="s">
        <v>782</v>
      </c>
      <c r="D107" s="203">
        <v>51.39</v>
      </c>
      <c r="E107">
        <f>VLOOKUP(B107,'Step 3 Hosted Voice Services'!$B$4:$D$70,3,FALSE)</f>
        <v>51.39</v>
      </c>
      <c r="F107" s="132">
        <f t="shared" si="2"/>
        <v>0</v>
      </c>
    </row>
    <row r="108" spans="1:6" x14ac:dyDescent="0.35">
      <c r="A108" s="215" t="s">
        <v>315</v>
      </c>
      <c r="B108" s="215" t="s">
        <v>785</v>
      </c>
      <c r="C108" s="215" t="s">
        <v>782</v>
      </c>
      <c r="D108" s="203">
        <v>9.18</v>
      </c>
      <c r="E108">
        <f>VLOOKUP(B108,'Step 3 Hosted Voice Services'!$B$4:$D$70,3,FALSE)</f>
        <v>9.18</v>
      </c>
      <c r="F108" s="132">
        <f t="shared" si="2"/>
        <v>0</v>
      </c>
    </row>
    <row r="109" spans="1:6" x14ac:dyDescent="0.35">
      <c r="A109" s="216"/>
      <c r="B109" s="216"/>
      <c r="C109" s="216"/>
      <c r="D109" s="204"/>
      <c r="E109" t="e">
        <f>VLOOKUP(B109,'Step 3 Hosted Voice Services'!$B$4:$D$70,3,FALSE)</f>
        <v>#N/A</v>
      </c>
      <c r="F109" s="132" t="e">
        <f t="shared" si="2"/>
        <v>#N/A</v>
      </c>
    </row>
    <row r="110" spans="1:6" ht="17" x14ac:dyDescent="0.4">
      <c r="A110" s="254" t="s">
        <v>486</v>
      </c>
      <c r="B110" s="255"/>
      <c r="C110" s="255"/>
      <c r="D110" s="256"/>
      <c r="E110" t="e">
        <f>VLOOKUP(B110,'Step 3 Hosted Voice Services'!$B$4:$D$70,3,FALSE)</f>
        <v>#N/A</v>
      </c>
      <c r="F110" s="132" t="e">
        <f t="shared" si="2"/>
        <v>#N/A</v>
      </c>
    </row>
    <row r="111" spans="1:6" x14ac:dyDescent="0.35">
      <c r="A111" s="201" t="s">
        <v>0</v>
      </c>
      <c r="B111" s="201" t="s">
        <v>1</v>
      </c>
      <c r="C111" s="201" t="s">
        <v>2</v>
      </c>
      <c r="D111" s="202" t="s">
        <v>714</v>
      </c>
      <c r="E111" t="e">
        <f>VLOOKUP(B111,'Step 3 Hosted Voice Services'!$B$4:$D$70,3,FALSE)</f>
        <v>#N/A</v>
      </c>
      <c r="F111" s="132" t="e">
        <f t="shared" si="2"/>
        <v>#N/A</v>
      </c>
    </row>
    <row r="112" spans="1:6" x14ac:dyDescent="0.35">
      <c r="A112" s="215" t="s">
        <v>315</v>
      </c>
      <c r="B112" s="215" t="s">
        <v>786</v>
      </c>
      <c r="C112" s="215" t="s">
        <v>782</v>
      </c>
      <c r="D112" s="203">
        <v>35.15</v>
      </c>
      <c r="E112">
        <f>VLOOKUP(B112,'Step 3 Hosted Voice Services'!$B$4:$D$70,3,FALSE)</f>
        <v>35.15</v>
      </c>
      <c r="F112" s="132">
        <f t="shared" si="2"/>
        <v>0</v>
      </c>
    </row>
    <row r="113" spans="1:6" x14ac:dyDescent="0.35">
      <c r="A113" s="215" t="s">
        <v>315</v>
      </c>
      <c r="B113" s="215" t="s">
        <v>787</v>
      </c>
      <c r="C113" s="215" t="s">
        <v>782</v>
      </c>
      <c r="D113" s="203">
        <v>16.87</v>
      </c>
      <c r="E113">
        <f>VLOOKUP(B113,'Step 3 Hosted Voice Services'!$B$4:$D$70,3,FALSE)</f>
        <v>16.87</v>
      </c>
      <c r="F113" s="132">
        <f t="shared" si="2"/>
        <v>0</v>
      </c>
    </row>
    <row r="114" spans="1:6" x14ac:dyDescent="0.35">
      <c r="A114" s="215" t="s">
        <v>315</v>
      </c>
      <c r="B114" s="215" t="s">
        <v>788</v>
      </c>
      <c r="C114" s="215" t="s">
        <v>627</v>
      </c>
      <c r="D114" s="203">
        <v>18.63</v>
      </c>
      <c r="E114">
        <f>VLOOKUP(B114,'Step 3 Hosted Voice Services'!$B$4:$D$70,3,FALSE)</f>
        <v>18.63</v>
      </c>
      <c r="F114" s="132">
        <f t="shared" si="2"/>
        <v>0</v>
      </c>
    </row>
    <row r="115" spans="1:6" x14ac:dyDescent="0.35">
      <c r="A115" s="215" t="s">
        <v>315</v>
      </c>
      <c r="B115" s="215" t="s">
        <v>789</v>
      </c>
      <c r="C115" s="215" t="s">
        <v>627</v>
      </c>
      <c r="D115" s="203">
        <v>10.19</v>
      </c>
      <c r="E115">
        <f>VLOOKUP(B115,'Step 3 Hosted Voice Services'!$B$4:$D$70,3,FALSE)</f>
        <v>10.19</v>
      </c>
      <c r="F115" s="132">
        <f t="shared" si="2"/>
        <v>0</v>
      </c>
    </row>
    <row r="116" spans="1:6" x14ac:dyDescent="0.35">
      <c r="A116" s="215" t="s">
        <v>315</v>
      </c>
      <c r="B116" s="215" t="s">
        <v>790</v>
      </c>
      <c r="C116" s="215" t="s">
        <v>782</v>
      </c>
      <c r="D116" s="203">
        <v>13.5</v>
      </c>
      <c r="E116">
        <f>VLOOKUP(B116,'Step 3 Hosted Voice Services'!$B$4:$D$70,3,FALSE)</f>
        <v>13.5</v>
      </c>
      <c r="F116" s="132">
        <f t="shared" si="2"/>
        <v>0</v>
      </c>
    </row>
    <row r="117" spans="1:6" x14ac:dyDescent="0.35">
      <c r="A117" s="215" t="s">
        <v>315</v>
      </c>
      <c r="B117" s="215" t="s">
        <v>791</v>
      </c>
      <c r="C117" s="215" t="s">
        <v>782</v>
      </c>
      <c r="D117" s="203">
        <v>15.37</v>
      </c>
      <c r="E117">
        <f>VLOOKUP(B117,'Step 3 Hosted Voice Services'!$B$4:$D$70,3,FALSE)</f>
        <v>15.37</v>
      </c>
      <c r="F117" s="132">
        <f t="shared" si="2"/>
        <v>0</v>
      </c>
    </row>
    <row r="118" spans="1:6" x14ac:dyDescent="0.35">
      <c r="A118" s="215" t="s">
        <v>315</v>
      </c>
      <c r="B118" s="215" t="s">
        <v>792</v>
      </c>
      <c r="C118" s="215" t="s">
        <v>782</v>
      </c>
      <c r="D118" s="203">
        <v>18.670000000000002</v>
      </c>
      <c r="E118">
        <f>VLOOKUP(B118,'Step 3 Hosted Voice Services'!$B$4:$D$70,3,FALSE)</f>
        <v>18.670000000000002</v>
      </c>
      <c r="F118" s="132">
        <f t="shared" si="2"/>
        <v>0</v>
      </c>
    </row>
    <row r="119" spans="1:6" x14ac:dyDescent="0.35">
      <c r="A119" s="215" t="s">
        <v>315</v>
      </c>
      <c r="B119" s="215" t="s">
        <v>793</v>
      </c>
      <c r="C119" s="215" t="s">
        <v>794</v>
      </c>
      <c r="D119" s="203">
        <v>14.55</v>
      </c>
      <c r="E119">
        <f>VLOOKUP(B119,'Step 3 Hosted Voice Services'!$B$4:$D$70,3,FALSE)</f>
        <v>14.55</v>
      </c>
      <c r="F119" s="132">
        <f t="shared" si="2"/>
        <v>0</v>
      </c>
    </row>
    <row r="120" spans="1:6" x14ac:dyDescent="0.35">
      <c r="A120" s="215" t="s">
        <v>315</v>
      </c>
      <c r="B120" s="215" t="s">
        <v>795</v>
      </c>
      <c r="C120" s="215" t="s">
        <v>782</v>
      </c>
      <c r="D120" s="203">
        <v>44.99</v>
      </c>
      <c r="E120">
        <f>VLOOKUP(B120,'Step 3 Hosted Voice Services'!$B$4:$D$70,3,FALSE)</f>
        <v>44.99</v>
      </c>
      <c r="F120" s="132">
        <f t="shared" si="2"/>
        <v>0</v>
      </c>
    </row>
    <row r="121" spans="1:6" x14ac:dyDescent="0.35">
      <c r="A121" s="215" t="s">
        <v>315</v>
      </c>
      <c r="B121" s="215" t="s">
        <v>796</v>
      </c>
      <c r="C121" s="215" t="s">
        <v>782</v>
      </c>
      <c r="D121" s="203">
        <v>55.54</v>
      </c>
      <c r="E121">
        <f>VLOOKUP(B121,'Step 3 Hosted Voice Services'!$B$4:$D$70,3,FALSE)</f>
        <v>55.54</v>
      </c>
      <c r="F121" s="132">
        <f t="shared" si="2"/>
        <v>0</v>
      </c>
    </row>
    <row r="122" spans="1:6" x14ac:dyDescent="0.35">
      <c r="A122" s="215" t="s">
        <v>315</v>
      </c>
      <c r="B122" s="215" t="s">
        <v>797</v>
      </c>
      <c r="C122" s="215" t="s">
        <v>782</v>
      </c>
      <c r="D122" s="203">
        <v>97.72</v>
      </c>
      <c r="E122">
        <f>VLOOKUP(B122,'Step 3 Hosted Voice Services'!$B$4:$D$70,3,FALSE)</f>
        <v>97.72</v>
      </c>
      <c r="F122" s="132">
        <f t="shared" si="2"/>
        <v>0</v>
      </c>
    </row>
    <row r="123" spans="1:6" x14ac:dyDescent="0.35">
      <c r="A123" s="215" t="s">
        <v>315</v>
      </c>
      <c r="B123" s="215" t="s">
        <v>798</v>
      </c>
      <c r="C123" s="215" t="s">
        <v>782</v>
      </c>
      <c r="D123" s="203">
        <v>266.43</v>
      </c>
      <c r="E123">
        <f>VLOOKUP(B123,'Step 3 Hosted Voice Services'!$B$4:$D$70,3,FALSE)</f>
        <v>266.43</v>
      </c>
      <c r="F123" s="132">
        <f t="shared" si="2"/>
        <v>0</v>
      </c>
    </row>
    <row r="124" spans="1:6" x14ac:dyDescent="0.35">
      <c r="A124" s="215" t="s">
        <v>315</v>
      </c>
      <c r="B124" s="215" t="s">
        <v>799</v>
      </c>
      <c r="C124" s="215" t="s">
        <v>782</v>
      </c>
      <c r="D124" s="203">
        <v>762.04</v>
      </c>
      <c r="E124">
        <f>VLOOKUP(B124,'Step 3 Hosted Voice Services'!$B$4:$D$70,3,FALSE)</f>
        <v>762.04</v>
      </c>
      <c r="F124" s="132">
        <f t="shared" si="2"/>
        <v>0</v>
      </c>
    </row>
    <row r="125" spans="1:6" x14ac:dyDescent="0.35">
      <c r="A125" s="215" t="s">
        <v>315</v>
      </c>
      <c r="B125" s="215" t="s">
        <v>800</v>
      </c>
      <c r="C125" s="215" t="s">
        <v>782</v>
      </c>
      <c r="D125" s="203">
        <v>185.87</v>
      </c>
      <c r="E125">
        <f>VLOOKUP(B125,'Step 3 Hosted Voice Services'!$B$4:$D$70,3,FALSE)</f>
        <v>185.87</v>
      </c>
      <c r="F125" s="132">
        <f t="shared" si="2"/>
        <v>0</v>
      </c>
    </row>
    <row r="126" spans="1:6" x14ac:dyDescent="0.35">
      <c r="A126" s="215" t="s">
        <v>315</v>
      </c>
      <c r="B126" s="215" t="s">
        <v>801</v>
      </c>
      <c r="C126" s="215" t="s">
        <v>782</v>
      </c>
      <c r="D126" s="203">
        <v>343.76</v>
      </c>
      <c r="E126">
        <f>VLOOKUP(B126,'Step 3 Hosted Voice Services'!$B$4:$D$70,3,FALSE)</f>
        <v>343.76</v>
      </c>
      <c r="F126" s="132">
        <f t="shared" si="2"/>
        <v>0</v>
      </c>
    </row>
    <row r="127" spans="1:6" x14ac:dyDescent="0.35">
      <c r="A127" s="215" t="s">
        <v>315</v>
      </c>
      <c r="B127" s="215" t="s">
        <v>802</v>
      </c>
      <c r="C127" s="215" t="s">
        <v>782</v>
      </c>
      <c r="D127" s="203">
        <v>47.8</v>
      </c>
      <c r="E127">
        <f>VLOOKUP(B127,'Step 3 Hosted Voice Services'!$B$4:$D$70,3,FALSE)</f>
        <v>47.8</v>
      </c>
      <c r="F127" s="132">
        <f t="shared" si="2"/>
        <v>0</v>
      </c>
    </row>
    <row r="128" spans="1:6" x14ac:dyDescent="0.35">
      <c r="A128" s="216"/>
      <c r="B128" s="216"/>
      <c r="C128" s="216"/>
      <c r="D128" s="204"/>
      <c r="F128" s="132">
        <f t="shared" si="1"/>
        <v>0</v>
      </c>
    </row>
    <row r="129" spans="1:6" ht="17" x14ac:dyDescent="0.4">
      <c r="A129" s="254" t="s">
        <v>213</v>
      </c>
      <c r="B129" s="255"/>
      <c r="C129" s="255"/>
      <c r="D129" s="256"/>
      <c r="F129" s="132">
        <f t="shared" si="1"/>
        <v>0</v>
      </c>
    </row>
    <row r="130" spans="1:6" x14ac:dyDescent="0.35">
      <c r="A130" s="201" t="s">
        <v>0</v>
      </c>
      <c r="B130" s="201" t="s">
        <v>1</v>
      </c>
      <c r="C130" s="201" t="s">
        <v>2</v>
      </c>
      <c r="D130" s="202" t="s">
        <v>714</v>
      </c>
      <c r="F130" s="132"/>
    </row>
    <row r="131" spans="1:6" x14ac:dyDescent="0.35">
      <c r="A131" s="1" t="s">
        <v>568</v>
      </c>
      <c r="B131" s="1" t="s">
        <v>212</v>
      </c>
      <c r="C131" s="1" t="s">
        <v>3</v>
      </c>
      <c r="D131" s="180">
        <v>775.61</v>
      </c>
      <c r="E131">
        <f>VLOOKUP(B131,'Step 2 Managed Network Services'!$B$57:$D$285,3,FALSE)</f>
        <v>775.61</v>
      </c>
      <c r="F131" s="132">
        <f t="shared" si="1"/>
        <v>0</v>
      </c>
    </row>
    <row r="132" spans="1:6" x14ac:dyDescent="0.35">
      <c r="A132" s="1" t="s">
        <v>568</v>
      </c>
      <c r="B132" s="1" t="s">
        <v>211</v>
      </c>
      <c r="C132" s="1" t="s">
        <v>3</v>
      </c>
      <c r="D132" s="180">
        <v>984.93</v>
      </c>
      <c r="E132">
        <f>VLOOKUP(B132,'Step 2 Managed Network Services'!$B$57:$D$285,3,FALSE)</f>
        <v>984.93</v>
      </c>
      <c r="F132" s="132">
        <f t="shared" si="1"/>
        <v>0</v>
      </c>
    </row>
    <row r="133" spans="1:6" x14ac:dyDescent="0.35">
      <c r="A133" s="1" t="s">
        <v>568</v>
      </c>
      <c r="B133" s="1" t="s">
        <v>209</v>
      </c>
      <c r="C133" s="1" t="s">
        <v>3</v>
      </c>
      <c r="D133" s="180">
        <v>1147.9000000000001</v>
      </c>
      <c r="E133">
        <f>VLOOKUP(B133,'Step 2 Managed Network Services'!$B$57:$D$285,3,FALSE)</f>
        <v>1147.9000000000001</v>
      </c>
      <c r="F133" s="132">
        <f t="shared" si="1"/>
        <v>0</v>
      </c>
    </row>
    <row r="134" spans="1:6" x14ac:dyDescent="0.35">
      <c r="A134" s="1" t="s">
        <v>201</v>
      </c>
      <c r="B134" s="1" t="s">
        <v>208</v>
      </c>
      <c r="C134" s="1" t="s">
        <v>3</v>
      </c>
      <c r="D134" s="180">
        <v>142.75</v>
      </c>
      <c r="E134">
        <f>VLOOKUP(B134,'Step 2 Managed Network Services'!$B$57:$D$285,3,FALSE)</f>
        <v>142.75</v>
      </c>
      <c r="F134" s="132">
        <f t="shared" si="1"/>
        <v>0</v>
      </c>
    </row>
    <row r="135" spans="1:6" x14ac:dyDescent="0.35">
      <c r="A135" s="1" t="s">
        <v>201</v>
      </c>
      <c r="B135" s="1" t="s">
        <v>207</v>
      </c>
      <c r="C135" s="1" t="s">
        <v>205</v>
      </c>
      <c r="D135" s="180">
        <v>513.89</v>
      </c>
      <c r="E135">
        <f>VLOOKUP(B135,'Step 2 Managed Network Services'!$B$57:$D$285,3,FALSE)</f>
        <v>513.89</v>
      </c>
      <c r="F135" s="132">
        <f t="shared" si="1"/>
        <v>0</v>
      </c>
    </row>
    <row r="136" spans="1:6" x14ac:dyDescent="0.35">
      <c r="A136" s="1" t="s">
        <v>201</v>
      </c>
      <c r="B136" s="1" t="s">
        <v>206</v>
      </c>
      <c r="C136" s="1" t="s">
        <v>205</v>
      </c>
      <c r="D136" s="180">
        <v>351.96</v>
      </c>
      <c r="E136">
        <f>VLOOKUP(B136,'Step 2 Managed Network Services'!$B$57:$D$285,3,FALSE)</f>
        <v>351.96</v>
      </c>
      <c r="F136" s="132">
        <f t="shared" si="1"/>
        <v>0</v>
      </c>
    </row>
    <row r="137" spans="1:6" x14ac:dyDescent="0.35">
      <c r="A137" s="1" t="s">
        <v>201</v>
      </c>
      <c r="B137" s="1" t="s">
        <v>204</v>
      </c>
      <c r="C137" s="1" t="s">
        <v>202</v>
      </c>
      <c r="D137" s="180">
        <v>533.57000000000005</v>
      </c>
      <c r="E137">
        <f>VLOOKUP(B137,'Step 2 Managed Network Services'!$B$57:$D$285,3,FALSE)</f>
        <v>533.57000000000005</v>
      </c>
      <c r="F137" s="132">
        <f t="shared" si="1"/>
        <v>0</v>
      </c>
    </row>
    <row r="138" spans="1:6" x14ac:dyDescent="0.35">
      <c r="A138" s="1" t="s">
        <v>201</v>
      </c>
      <c r="B138" s="1" t="s">
        <v>203</v>
      </c>
      <c r="C138" s="1" t="s">
        <v>202</v>
      </c>
      <c r="D138" s="180">
        <v>371.64</v>
      </c>
      <c r="E138">
        <f>VLOOKUP(B138,'Step 2 Managed Network Services'!$B$57:$D$285,3,FALSE)</f>
        <v>371.64</v>
      </c>
      <c r="F138" s="132">
        <f t="shared" si="1"/>
        <v>0</v>
      </c>
    </row>
    <row r="139" spans="1:6" x14ac:dyDescent="0.35">
      <c r="A139" s="1" t="s">
        <v>201</v>
      </c>
      <c r="B139" s="1" t="s">
        <v>200</v>
      </c>
      <c r="C139" s="1" t="s">
        <v>3</v>
      </c>
      <c r="D139" s="180">
        <v>239.02</v>
      </c>
      <c r="E139">
        <f>VLOOKUP(B139,'Step 2 Managed Network Services'!$B$57:$D$285,3,FALSE)</f>
        <v>239.02</v>
      </c>
      <c r="F139" s="132">
        <f t="shared" si="1"/>
        <v>0</v>
      </c>
    </row>
    <row r="140" spans="1:6" x14ac:dyDescent="0.35">
      <c r="A140" s="1" t="s">
        <v>28</v>
      </c>
      <c r="B140" s="1" t="s">
        <v>199</v>
      </c>
      <c r="C140" s="1" t="s">
        <v>26</v>
      </c>
      <c r="D140" s="180">
        <v>358.53</v>
      </c>
      <c r="E140">
        <f>VLOOKUP(B140,'Step 2 Managed Network Services'!$B$57:$D$285,3,FALSE)</f>
        <v>358.53</v>
      </c>
      <c r="F140" s="132">
        <f t="shared" si="1"/>
        <v>0</v>
      </c>
    </row>
    <row r="141" spans="1:6" x14ac:dyDescent="0.35">
      <c r="A141" s="1" t="s">
        <v>28</v>
      </c>
      <c r="B141" s="1" t="s">
        <v>198</v>
      </c>
      <c r="C141" s="1" t="s">
        <v>26</v>
      </c>
      <c r="D141" s="180">
        <v>836.56</v>
      </c>
      <c r="E141">
        <f>VLOOKUP(B141,'Step 2 Managed Network Services'!$B$57:$D$285,3,FALSE)</f>
        <v>836.56</v>
      </c>
      <c r="F141" s="132">
        <f t="shared" si="1"/>
        <v>0</v>
      </c>
    </row>
    <row r="142" spans="1:6" x14ac:dyDescent="0.35">
      <c r="A142" s="1" t="s">
        <v>28</v>
      </c>
      <c r="B142" s="1" t="s">
        <v>197</v>
      </c>
      <c r="C142" s="1" t="s">
        <v>26</v>
      </c>
      <c r="D142" s="180">
        <v>109.32</v>
      </c>
      <c r="E142">
        <f>VLOOKUP(B142,'Step 2 Managed Network Services'!$B$57:$D$285,3,FALSE)</f>
        <v>109.32</v>
      </c>
      <c r="F142" s="132">
        <f t="shared" si="1"/>
        <v>0</v>
      </c>
    </row>
    <row r="143" spans="1:6" x14ac:dyDescent="0.35">
      <c r="A143" s="1" t="s">
        <v>28</v>
      </c>
      <c r="B143" s="1" t="s">
        <v>670</v>
      </c>
      <c r="C143" s="1" t="s">
        <v>26</v>
      </c>
      <c r="D143" s="180">
        <v>109.33</v>
      </c>
      <c r="E143">
        <f>VLOOKUP(B143,'Step 2 Managed Network Services'!$B$57:$D$285,3,FALSE)</f>
        <v>109.33</v>
      </c>
      <c r="F143" s="132">
        <f t="shared" si="1"/>
        <v>0</v>
      </c>
    </row>
    <row r="144" spans="1:6" x14ac:dyDescent="0.35">
      <c r="A144" s="1" t="s">
        <v>28</v>
      </c>
      <c r="B144" s="1" t="s">
        <v>196</v>
      </c>
      <c r="C144" s="1" t="s">
        <v>26</v>
      </c>
      <c r="D144" s="180">
        <v>122.99</v>
      </c>
      <c r="E144">
        <f>VLOOKUP(B144,'Step 2 Managed Network Services'!$B$57:$D$285,3,FALSE)</f>
        <v>122.99</v>
      </c>
      <c r="F144" s="132">
        <f t="shared" si="1"/>
        <v>0</v>
      </c>
    </row>
    <row r="145" spans="1:6" x14ac:dyDescent="0.35">
      <c r="A145" s="1" t="s">
        <v>28</v>
      </c>
      <c r="B145" s="1" t="s">
        <v>195</v>
      </c>
      <c r="C145" s="1" t="s">
        <v>26</v>
      </c>
      <c r="D145" s="180">
        <v>136.66</v>
      </c>
      <c r="E145">
        <f>VLOOKUP(B145,'Step 2 Managed Network Services'!$B$57:$D$285,3,FALSE)</f>
        <v>136.66</v>
      </c>
      <c r="F145" s="132">
        <f t="shared" si="1"/>
        <v>0</v>
      </c>
    </row>
    <row r="146" spans="1:6" x14ac:dyDescent="0.35">
      <c r="A146" s="1" t="s">
        <v>28</v>
      </c>
      <c r="B146" s="1" t="s">
        <v>194</v>
      </c>
      <c r="C146" s="1" t="s">
        <v>26</v>
      </c>
      <c r="D146" s="180">
        <v>144.86000000000001</v>
      </c>
      <c r="E146">
        <f>VLOOKUP(B146,'Step 2 Managed Network Services'!$B$57:$D$285,3,FALSE)</f>
        <v>144.86000000000001</v>
      </c>
      <c r="F146" s="132">
        <f t="shared" si="1"/>
        <v>0</v>
      </c>
    </row>
    <row r="147" spans="1:6" x14ac:dyDescent="0.35">
      <c r="A147" s="1" t="s">
        <v>28</v>
      </c>
      <c r="B147" s="1" t="s">
        <v>193</v>
      </c>
      <c r="C147" s="1" t="s">
        <v>26</v>
      </c>
      <c r="D147" s="180">
        <v>185.84</v>
      </c>
      <c r="E147">
        <f>VLOOKUP(B147,'Step 2 Managed Network Services'!$B$57:$D$285,3,FALSE)</f>
        <v>185.84</v>
      </c>
      <c r="F147" s="132">
        <f t="shared" si="1"/>
        <v>0</v>
      </c>
    </row>
    <row r="148" spans="1:6" x14ac:dyDescent="0.35">
      <c r="A148" s="1" t="s">
        <v>28</v>
      </c>
      <c r="B148" s="1" t="s">
        <v>192</v>
      </c>
      <c r="C148" s="1" t="s">
        <v>26</v>
      </c>
      <c r="D148" s="180">
        <v>593.12</v>
      </c>
      <c r="E148">
        <f>VLOOKUP(B148,'Step 2 Managed Network Services'!$B$57:$D$285,3,FALSE)</f>
        <v>593.12</v>
      </c>
      <c r="F148" s="132">
        <f t="shared" si="1"/>
        <v>0</v>
      </c>
    </row>
    <row r="149" spans="1:6" x14ac:dyDescent="0.35">
      <c r="A149" s="1" t="s">
        <v>28</v>
      </c>
      <c r="B149" s="1" t="s">
        <v>191</v>
      </c>
      <c r="C149" s="1" t="s">
        <v>26</v>
      </c>
      <c r="D149" s="180">
        <v>1542.11</v>
      </c>
      <c r="E149">
        <f>VLOOKUP(B149,'Step 2 Managed Network Services'!$B$57:$D$285,3,FALSE)</f>
        <v>1542.11</v>
      </c>
      <c r="F149" s="132">
        <f t="shared" si="1"/>
        <v>0</v>
      </c>
    </row>
    <row r="150" spans="1:6" x14ac:dyDescent="0.35">
      <c r="A150" s="1" t="s">
        <v>28</v>
      </c>
      <c r="B150" s="1" t="s">
        <v>190</v>
      </c>
      <c r="C150" s="1" t="s">
        <v>26</v>
      </c>
      <c r="D150" s="180">
        <v>2056.17</v>
      </c>
      <c r="E150">
        <f>VLOOKUP(B150,'Step 2 Managed Network Services'!$B$57:$D$285,3,FALSE)</f>
        <v>2056.17</v>
      </c>
      <c r="F150" s="132">
        <f t="shared" si="1"/>
        <v>0</v>
      </c>
    </row>
    <row r="151" spans="1:6" x14ac:dyDescent="0.35">
      <c r="A151" s="1" t="s">
        <v>28</v>
      </c>
      <c r="B151" s="1" t="s">
        <v>189</v>
      </c>
      <c r="C151" s="1" t="s">
        <v>26</v>
      </c>
      <c r="D151" s="180">
        <v>2768.19</v>
      </c>
      <c r="E151">
        <f>VLOOKUP(B151,'Step 2 Managed Network Services'!$B$57:$D$285,3,FALSE)</f>
        <v>2768.19</v>
      </c>
      <c r="F151" s="132">
        <f t="shared" si="1"/>
        <v>0</v>
      </c>
    </row>
    <row r="152" spans="1:6" x14ac:dyDescent="0.35">
      <c r="A152" s="1" t="s">
        <v>28</v>
      </c>
      <c r="B152" s="1" t="s">
        <v>188</v>
      </c>
      <c r="C152" s="1" t="s">
        <v>26</v>
      </c>
      <c r="D152" s="180">
        <v>3123.78</v>
      </c>
      <c r="E152">
        <f>VLOOKUP(B152,'Step 2 Managed Network Services'!$B$57:$D$285,3,FALSE)</f>
        <v>3123.78</v>
      </c>
      <c r="F152" s="132">
        <f t="shared" si="1"/>
        <v>0</v>
      </c>
    </row>
    <row r="153" spans="1:6" x14ac:dyDescent="0.35">
      <c r="A153" s="1" t="s">
        <v>28</v>
      </c>
      <c r="B153" s="1" t="s">
        <v>187</v>
      </c>
      <c r="C153" s="1" t="s">
        <v>26</v>
      </c>
      <c r="D153" s="180">
        <v>3954.17</v>
      </c>
      <c r="E153">
        <f>VLOOKUP(B153,'Step 2 Managed Network Services'!$B$57:$D$285,3,FALSE)</f>
        <v>3954.17</v>
      </c>
      <c r="F153" s="132">
        <f t="shared" si="1"/>
        <v>0</v>
      </c>
    </row>
    <row r="154" spans="1:6" x14ac:dyDescent="0.35">
      <c r="A154" s="1" t="s">
        <v>28</v>
      </c>
      <c r="B154" s="1" t="s">
        <v>740</v>
      </c>
      <c r="C154" s="1" t="s">
        <v>26</v>
      </c>
      <c r="D154" s="180">
        <v>736.6</v>
      </c>
      <c r="E154">
        <f>VLOOKUP(B154,'Step 2 Managed Network Services'!$B$57:$D$285,3,FALSE)</f>
        <v>736.6</v>
      </c>
      <c r="F154" s="132">
        <f t="shared" si="1"/>
        <v>0</v>
      </c>
    </row>
    <row r="155" spans="1:6" x14ac:dyDescent="0.35">
      <c r="A155" s="1" t="s">
        <v>28</v>
      </c>
      <c r="B155" s="1" t="s">
        <v>741</v>
      </c>
      <c r="C155" s="1" t="s">
        <v>26</v>
      </c>
      <c r="D155" s="180">
        <v>766.92</v>
      </c>
      <c r="E155">
        <f>VLOOKUP(B155,'Step 2 Managed Network Services'!$B$57:$D$285,3,FALSE)</f>
        <v>766.92</v>
      </c>
      <c r="F155" s="132">
        <f t="shared" ref="F155:F222" si="3">E155-D155</f>
        <v>0</v>
      </c>
    </row>
    <row r="156" spans="1:6" x14ac:dyDescent="0.35">
      <c r="A156" s="1" t="s">
        <v>28</v>
      </c>
      <c r="B156" s="1" t="s">
        <v>186</v>
      </c>
      <c r="C156" s="1" t="s">
        <v>26</v>
      </c>
      <c r="D156" s="180">
        <v>736.77</v>
      </c>
      <c r="E156">
        <f>VLOOKUP(B156,'Step 2 Managed Network Services'!$B$57:$D$285,3,FALSE)</f>
        <v>736.77</v>
      </c>
      <c r="F156" s="132">
        <f t="shared" si="3"/>
        <v>0</v>
      </c>
    </row>
    <row r="157" spans="1:6" x14ac:dyDescent="0.35">
      <c r="A157" s="1" t="s">
        <v>28</v>
      </c>
      <c r="B157" s="1" t="s">
        <v>185</v>
      </c>
      <c r="C157" s="1" t="s">
        <v>26</v>
      </c>
      <c r="D157" s="180">
        <v>779</v>
      </c>
      <c r="E157">
        <f>VLOOKUP(B157,'Step 2 Managed Network Services'!$B$57:$D$285,3,FALSE)</f>
        <v>779</v>
      </c>
      <c r="F157" s="132">
        <f t="shared" si="3"/>
        <v>0</v>
      </c>
    </row>
    <row r="158" spans="1:6" x14ac:dyDescent="0.35">
      <c r="A158" s="1" t="s">
        <v>28</v>
      </c>
      <c r="B158" s="1" t="s">
        <v>673</v>
      </c>
      <c r="C158" s="1" t="s">
        <v>26</v>
      </c>
      <c r="D158" s="180">
        <v>737.08</v>
      </c>
      <c r="E158">
        <f>VLOOKUP(B158,'Step 2 Managed Network Services'!$B$57:$D$285,3,FALSE)</f>
        <v>737.08</v>
      </c>
      <c r="F158" s="132">
        <f t="shared" si="3"/>
        <v>0</v>
      </c>
    </row>
    <row r="159" spans="1:6" x14ac:dyDescent="0.35">
      <c r="A159" s="1" t="s">
        <v>28</v>
      </c>
      <c r="B159" s="1" t="s">
        <v>674</v>
      </c>
      <c r="C159" s="1" t="s">
        <v>26</v>
      </c>
      <c r="D159" s="180">
        <v>767.39</v>
      </c>
      <c r="E159">
        <f>VLOOKUP(B159,'Step 2 Managed Network Services'!$B$57:$D$285,3,FALSE)</f>
        <v>767.39</v>
      </c>
      <c r="F159" s="132">
        <f t="shared" si="3"/>
        <v>0</v>
      </c>
    </row>
    <row r="160" spans="1:6" x14ac:dyDescent="0.35">
      <c r="A160" s="1" t="s">
        <v>28</v>
      </c>
      <c r="B160" s="1" t="s">
        <v>182</v>
      </c>
      <c r="C160" s="1" t="s">
        <v>26</v>
      </c>
      <c r="D160" s="180">
        <v>737.48</v>
      </c>
      <c r="E160">
        <f>VLOOKUP(B160,'Step 2 Managed Network Services'!$B$57:$D$285,3,FALSE)</f>
        <v>737.48</v>
      </c>
      <c r="F160" s="132">
        <f t="shared" si="3"/>
        <v>0</v>
      </c>
    </row>
    <row r="161" spans="1:6" x14ac:dyDescent="0.35">
      <c r="A161" s="1" t="s">
        <v>28</v>
      </c>
      <c r="B161" s="1" t="s">
        <v>181</v>
      </c>
      <c r="C161" s="1" t="s">
        <v>26</v>
      </c>
      <c r="D161" s="180">
        <v>767.87</v>
      </c>
      <c r="E161">
        <f>VLOOKUP(B161,'Step 2 Managed Network Services'!$B$57:$D$285,3,FALSE)</f>
        <v>767.87</v>
      </c>
      <c r="F161" s="132">
        <f t="shared" si="3"/>
        <v>0</v>
      </c>
    </row>
    <row r="162" spans="1:6" x14ac:dyDescent="0.35">
      <c r="A162" s="1" t="s">
        <v>28</v>
      </c>
      <c r="B162" s="1" t="s">
        <v>676</v>
      </c>
      <c r="C162" s="1" t="s">
        <v>26</v>
      </c>
      <c r="D162" s="180">
        <v>737.79</v>
      </c>
      <c r="E162">
        <f>VLOOKUP(B162,'Step 2 Managed Network Services'!$B$57:$D$285,3,FALSE)</f>
        <v>737.79</v>
      </c>
      <c r="F162" s="132">
        <f t="shared" si="3"/>
        <v>0</v>
      </c>
    </row>
    <row r="163" spans="1:6" x14ac:dyDescent="0.35">
      <c r="A163" s="1" t="s">
        <v>28</v>
      </c>
      <c r="B163" s="1" t="s">
        <v>675</v>
      </c>
      <c r="C163" s="1" t="s">
        <v>26</v>
      </c>
      <c r="D163" s="180">
        <v>738.02</v>
      </c>
      <c r="E163">
        <f>VLOOKUP(B163,'Step 2 Managed Network Services'!$B$57:$D$285,3,FALSE)</f>
        <v>738.02</v>
      </c>
      <c r="F163" s="132">
        <f t="shared" si="3"/>
        <v>0</v>
      </c>
    </row>
    <row r="164" spans="1:6" ht="17" x14ac:dyDescent="0.4">
      <c r="A164" s="254" t="s">
        <v>213</v>
      </c>
      <c r="B164" s="255"/>
      <c r="C164" s="255"/>
      <c r="D164" s="256"/>
      <c r="F164" s="132"/>
    </row>
    <row r="165" spans="1:6" x14ac:dyDescent="0.35">
      <c r="A165" s="201" t="s">
        <v>0</v>
      </c>
      <c r="B165" s="201" t="s">
        <v>1</v>
      </c>
      <c r="C165" s="201" t="s">
        <v>2</v>
      </c>
      <c r="D165" s="202" t="s">
        <v>714</v>
      </c>
      <c r="F165" s="132"/>
    </row>
    <row r="166" spans="1:6" x14ac:dyDescent="0.35">
      <c r="A166" s="1" t="s">
        <v>28</v>
      </c>
      <c r="B166" s="1" t="s">
        <v>180</v>
      </c>
      <c r="C166" s="1" t="s">
        <v>26</v>
      </c>
      <c r="D166" s="180">
        <v>738.3</v>
      </c>
      <c r="E166">
        <f>VLOOKUP(B166,'Step 2 Managed Network Services'!$B$57:$D$285,3,FALSE)</f>
        <v>738.3</v>
      </c>
      <c r="F166" s="132">
        <f t="shared" si="3"/>
        <v>0</v>
      </c>
    </row>
    <row r="167" spans="1:6" x14ac:dyDescent="0.35">
      <c r="A167" s="1" t="s">
        <v>28</v>
      </c>
      <c r="B167" s="1" t="s">
        <v>179</v>
      </c>
      <c r="C167" s="1" t="s">
        <v>26</v>
      </c>
      <c r="D167" s="180">
        <v>768.49</v>
      </c>
      <c r="E167">
        <f>VLOOKUP(B167,'Step 2 Managed Network Services'!$B$57:$D$285,3,FALSE)</f>
        <v>768.49</v>
      </c>
      <c r="F167" s="132">
        <f t="shared" si="3"/>
        <v>0</v>
      </c>
    </row>
    <row r="168" spans="1:6" x14ac:dyDescent="0.35">
      <c r="A168" s="1" t="s">
        <v>28</v>
      </c>
      <c r="B168" s="1" t="s">
        <v>178</v>
      </c>
      <c r="C168" s="1" t="s">
        <v>26</v>
      </c>
      <c r="D168" s="180">
        <v>738.5</v>
      </c>
      <c r="E168">
        <f>VLOOKUP(B168,'Step 2 Managed Network Services'!$B$57:$D$285,3,FALSE)</f>
        <v>738.5</v>
      </c>
      <c r="F168" s="132">
        <f t="shared" si="3"/>
        <v>0</v>
      </c>
    </row>
    <row r="169" spans="1:6" x14ac:dyDescent="0.35">
      <c r="A169" s="1" t="s">
        <v>28</v>
      </c>
      <c r="B169" s="1" t="s">
        <v>177</v>
      </c>
      <c r="C169" s="1" t="s">
        <v>26</v>
      </c>
      <c r="D169" s="180">
        <v>768.82</v>
      </c>
      <c r="E169">
        <f>VLOOKUP(B169,'Step 2 Managed Network Services'!$B$57:$D$285,3,FALSE)</f>
        <v>768.82</v>
      </c>
      <c r="F169" s="132">
        <f t="shared" si="3"/>
        <v>0</v>
      </c>
    </row>
    <row r="170" spans="1:6" x14ac:dyDescent="0.35">
      <c r="A170" s="1" t="s">
        <v>28</v>
      </c>
      <c r="B170" s="1" t="s">
        <v>176</v>
      </c>
      <c r="C170" s="1" t="s">
        <v>26</v>
      </c>
      <c r="D170" s="180">
        <v>888.19</v>
      </c>
      <c r="E170">
        <f>VLOOKUP(B170,'Step 2 Managed Network Services'!$B$57:$D$285,3,FALSE)</f>
        <v>888.19</v>
      </c>
      <c r="F170" s="132">
        <f t="shared" si="3"/>
        <v>0</v>
      </c>
    </row>
    <row r="171" spans="1:6" x14ac:dyDescent="0.35">
      <c r="A171" s="1" t="s">
        <v>28</v>
      </c>
      <c r="B171" s="1" t="s">
        <v>175</v>
      </c>
      <c r="C171" s="1" t="s">
        <v>26</v>
      </c>
      <c r="D171" s="180">
        <v>783.06</v>
      </c>
      <c r="E171">
        <f>VLOOKUP(B171,'Step 2 Managed Network Services'!$B$57:$D$285,3,FALSE)</f>
        <v>783.06</v>
      </c>
      <c r="F171" s="132">
        <f t="shared" si="3"/>
        <v>0</v>
      </c>
    </row>
    <row r="172" spans="1:6" x14ac:dyDescent="0.35">
      <c r="A172" s="1" t="s">
        <v>28</v>
      </c>
      <c r="B172" s="1" t="s">
        <v>174</v>
      </c>
      <c r="C172" s="1" t="s">
        <v>26</v>
      </c>
      <c r="D172" s="180">
        <v>882.74</v>
      </c>
      <c r="E172">
        <f>VLOOKUP(B172,'Step 2 Managed Network Services'!$B$57:$D$285,3,FALSE)</f>
        <v>882.74</v>
      </c>
      <c r="F172" s="132">
        <f t="shared" si="3"/>
        <v>0</v>
      </c>
    </row>
    <row r="173" spans="1:6" x14ac:dyDescent="0.35">
      <c r="A173" s="1" t="s">
        <v>28</v>
      </c>
      <c r="B173" s="1" t="s">
        <v>173</v>
      </c>
      <c r="C173" s="1" t="s">
        <v>26</v>
      </c>
      <c r="D173" s="180">
        <v>1099.6600000000001</v>
      </c>
      <c r="E173">
        <f>VLOOKUP(B173,'Step 2 Managed Network Services'!$B$57:$D$285,3,FALSE)</f>
        <v>1099.6600000000001</v>
      </c>
      <c r="F173" s="132">
        <f t="shared" si="3"/>
        <v>0</v>
      </c>
    </row>
    <row r="174" spans="1:6" x14ac:dyDescent="0.35">
      <c r="A174" s="1" t="s">
        <v>28</v>
      </c>
      <c r="B174" s="1" t="s">
        <v>172</v>
      </c>
      <c r="C174" s="1" t="s">
        <v>26</v>
      </c>
      <c r="D174" s="180">
        <v>993.71</v>
      </c>
      <c r="E174">
        <f>VLOOKUP(B174,'Step 2 Managed Network Services'!$B$57:$D$285,3,FALSE)</f>
        <v>993.71</v>
      </c>
      <c r="F174" s="132">
        <f t="shared" si="3"/>
        <v>0</v>
      </c>
    </row>
    <row r="175" spans="1:6" x14ac:dyDescent="0.35">
      <c r="A175" s="1" t="s">
        <v>28</v>
      </c>
      <c r="B175" s="1" t="s">
        <v>171</v>
      </c>
      <c r="C175" s="1" t="s">
        <v>26</v>
      </c>
      <c r="D175" s="180">
        <v>1024.02</v>
      </c>
      <c r="E175">
        <f>VLOOKUP(B175,'Step 2 Managed Network Services'!$B$57:$D$285,3,FALSE)</f>
        <v>1024.02</v>
      </c>
      <c r="F175" s="132">
        <f t="shared" si="3"/>
        <v>0</v>
      </c>
    </row>
    <row r="176" spans="1:6" x14ac:dyDescent="0.35">
      <c r="A176" s="1" t="s">
        <v>28</v>
      </c>
      <c r="B176" s="1" t="s">
        <v>742</v>
      </c>
      <c r="C176" s="1" t="s">
        <v>26</v>
      </c>
      <c r="D176" s="180">
        <v>1036.0999999999999</v>
      </c>
      <c r="E176">
        <f>VLOOKUP(B176,'Step 2 Managed Network Services'!$B$57:$D$285,3,FALSE)</f>
        <v>1036.0999999999999</v>
      </c>
      <c r="F176" s="132">
        <f t="shared" si="3"/>
        <v>0</v>
      </c>
    </row>
    <row r="177" spans="1:6" x14ac:dyDescent="0.35">
      <c r="A177" s="1" t="s">
        <v>28</v>
      </c>
      <c r="B177" s="1" t="s">
        <v>743</v>
      </c>
      <c r="C177" s="1" t="s">
        <v>26</v>
      </c>
      <c r="D177" s="180">
        <v>1067.5999999999999</v>
      </c>
      <c r="E177">
        <f>VLOOKUP(B177,'Step 2 Managed Network Services'!$B$57:$D$285,3,FALSE)</f>
        <v>1067.5999999999999</v>
      </c>
      <c r="F177" s="132">
        <f t="shared" si="3"/>
        <v>0</v>
      </c>
    </row>
    <row r="178" spans="1:6" x14ac:dyDescent="0.35">
      <c r="A178" s="1" t="s">
        <v>28</v>
      </c>
      <c r="B178" s="1" t="s">
        <v>170</v>
      </c>
      <c r="C178" s="1" t="s">
        <v>26</v>
      </c>
      <c r="D178" s="180">
        <v>1226.55</v>
      </c>
      <c r="E178">
        <f>VLOOKUP(B178,'Step 2 Managed Network Services'!$B$57:$D$285,3,FALSE)</f>
        <v>1226.55</v>
      </c>
      <c r="F178" s="132">
        <f t="shared" si="3"/>
        <v>0</v>
      </c>
    </row>
    <row r="179" spans="1:6" x14ac:dyDescent="0.35">
      <c r="A179" s="1" t="s">
        <v>28</v>
      </c>
      <c r="B179" s="1" t="s">
        <v>169</v>
      </c>
      <c r="C179" s="1" t="s">
        <v>26</v>
      </c>
      <c r="D179" s="180">
        <v>1268.8399999999999</v>
      </c>
      <c r="E179">
        <f>VLOOKUP(B179,'Step 2 Managed Network Services'!$B$57:$D$285,3,FALSE)</f>
        <v>1268.8399999999999</v>
      </c>
      <c r="F179" s="132">
        <f t="shared" si="3"/>
        <v>0</v>
      </c>
    </row>
    <row r="180" spans="1:6" x14ac:dyDescent="0.35">
      <c r="A180" s="1" t="s">
        <v>28</v>
      </c>
      <c r="B180" s="1" t="s">
        <v>168</v>
      </c>
      <c r="C180" s="1" t="s">
        <v>26</v>
      </c>
      <c r="D180" s="180">
        <v>1036.3399999999999</v>
      </c>
      <c r="E180">
        <f>VLOOKUP(B180,'Step 2 Managed Network Services'!$B$57:$D$285,3,FALSE)</f>
        <v>1036.3399999999999</v>
      </c>
      <c r="F180" s="132">
        <f t="shared" si="3"/>
        <v>0</v>
      </c>
    </row>
    <row r="181" spans="1:6" x14ac:dyDescent="0.35">
      <c r="A181" s="1" t="s">
        <v>28</v>
      </c>
      <c r="B181" s="1" t="s">
        <v>167</v>
      </c>
      <c r="C181" s="1" t="s">
        <v>26</v>
      </c>
      <c r="D181" s="180">
        <v>1069.97</v>
      </c>
      <c r="E181">
        <f>VLOOKUP(B181,'Step 2 Managed Network Services'!$B$57:$D$285,3,FALSE)</f>
        <v>1069.97</v>
      </c>
      <c r="F181" s="132">
        <f t="shared" si="3"/>
        <v>0</v>
      </c>
    </row>
    <row r="182" spans="1:6" x14ac:dyDescent="0.35">
      <c r="A182" s="1" t="s">
        <v>28</v>
      </c>
      <c r="B182" s="1" t="s">
        <v>166</v>
      </c>
      <c r="C182" s="1" t="s">
        <v>26</v>
      </c>
      <c r="D182" s="180">
        <v>1201.07</v>
      </c>
      <c r="E182">
        <f>VLOOKUP(B182,'Step 2 Managed Network Services'!$B$57:$D$285,3,FALSE)</f>
        <v>1201.07</v>
      </c>
      <c r="F182" s="132">
        <f t="shared" si="3"/>
        <v>0</v>
      </c>
    </row>
    <row r="183" spans="1:6" x14ac:dyDescent="0.35">
      <c r="A183" s="1" t="s">
        <v>28</v>
      </c>
      <c r="B183" s="1" t="s">
        <v>165</v>
      </c>
      <c r="C183" s="1" t="s">
        <v>26</v>
      </c>
      <c r="D183" s="180">
        <v>1237.54</v>
      </c>
      <c r="E183">
        <f>VLOOKUP(B183,'Step 2 Managed Network Services'!$B$57:$D$285,3,FALSE)</f>
        <v>1237.54</v>
      </c>
      <c r="F183" s="132">
        <f t="shared" si="3"/>
        <v>0</v>
      </c>
    </row>
    <row r="184" spans="1:6" x14ac:dyDescent="0.35">
      <c r="A184" s="1" t="s">
        <v>28</v>
      </c>
      <c r="B184" s="1" t="s">
        <v>164</v>
      </c>
      <c r="C184" s="1" t="s">
        <v>26</v>
      </c>
      <c r="D184" s="180">
        <v>1221.44</v>
      </c>
      <c r="E184">
        <f>VLOOKUP(B184,'Step 2 Managed Network Services'!$B$57:$D$285,3,FALSE)</f>
        <v>1221.44</v>
      </c>
      <c r="F184" s="132">
        <f t="shared" si="3"/>
        <v>0</v>
      </c>
    </row>
    <row r="185" spans="1:6" x14ac:dyDescent="0.35">
      <c r="A185" s="1" t="s">
        <v>28</v>
      </c>
      <c r="B185" s="1" t="s">
        <v>163</v>
      </c>
      <c r="C185" s="1" t="s">
        <v>26</v>
      </c>
      <c r="D185" s="180">
        <v>1261.23</v>
      </c>
      <c r="E185">
        <f>VLOOKUP(B185,'Step 2 Managed Network Services'!$B$57:$D$285,3,FALSE)</f>
        <v>1261.23</v>
      </c>
      <c r="F185" s="132">
        <f t="shared" si="3"/>
        <v>0</v>
      </c>
    </row>
    <row r="186" spans="1:6" x14ac:dyDescent="0.35">
      <c r="A186" s="1" t="s">
        <v>28</v>
      </c>
      <c r="B186" s="1" t="s">
        <v>162</v>
      </c>
      <c r="C186" s="1" t="s">
        <v>26</v>
      </c>
      <c r="D186" s="180">
        <v>1262.18</v>
      </c>
      <c r="E186">
        <f>VLOOKUP(B186,'Step 2 Managed Network Services'!$B$57:$D$285,3,FALSE)</f>
        <v>1262.18</v>
      </c>
      <c r="F186" s="132">
        <f t="shared" si="3"/>
        <v>0</v>
      </c>
    </row>
    <row r="187" spans="1:6" x14ac:dyDescent="0.35">
      <c r="A187" s="1" t="s">
        <v>28</v>
      </c>
      <c r="B187" s="1" t="s">
        <v>161</v>
      </c>
      <c r="C187" s="1" t="s">
        <v>26</v>
      </c>
      <c r="D187" s="180">
        <v>1313.33</v>
      </c>
      <c r="E187">
        <f>VLOOKUP(B187,'Step 2 Managed Network Services'!$B$57:$D$285,3,FALSE)</f>
        <v>1313.33</v>
      </c>
      <c r="F187" s="132">
        <f t="shared" si="3"/>
        <v>0</v>
      </c>
    </row>
    <row r="188" spans="1:6" x14ac:dyDescent="0.35">
      <c r="A188" s="1" t="s">
        <v>28</v>
      </c>
      <c r="B188" s="1" t="s">
        <v>160</v>
      </c>
      <c r="C188" s="1" t="s">
        <v>26</v>
      </c>
      <c r="D188" s="180">
        <v>1282.54</v>
      </c>
      <c r="E188">
        <f>VLOOKUP(B188,'Step 2 Managed Network Services'!$B$57:$D$285,3,FALSE)</f>
        <v>1282.54</v>
      </c>
      <c r="F188" s="132">
        <f t="shared" si="3"/>
        <v>0</v>
      </c>
    </row>
    <row r="189" spans="1:6" x14ac:dyDescent="0.35">
      <c r="A189" s="1" t="s">
        <v>28</v>
      </c>
      <c r="B189" s="1" t="s">
        <v>159</v>
      </c>
      <c r="C189" s="1" t="s">
        <v>26</v>
      </c>
      <c r="D189" s="180">
        <v>1332.28</v>
      </c>
      <c r="E189">
        <f>VLOOKUP(B189,'Step 2 Managed Network Services'!$B$57:$D$285,3,FALSE)</f>
        <v>1332.28</v>
      </c>
      <c r="F189" s="132">
        <f t="shared" si="3"/>
        <v>0</v>
      </c>
    </row>
    <row r="190" spans="1:6" x14ac:dyDescent="0.35">
      <c r="A190" s="1" t="s">
        <v>28</v>
      </c>
      <c r="B190" s="1" t="s">
        <v>158</v>
      </c>
      <c r="C190" s="1" t="s">
        <v>26</v>
      </c>
      <c r="D190" s="180">
        <v>1308.5999999999999</v>
      </c>
      <c r="E190">
        <f>VLOOKUP(B190,'Step 2 Managed Network Services'!$B$57:$D$285,3,FALSE)</f>
        <v>1308.5999999999999</v>
      </c>
      <c r="F190" s="132">
        <f t="shared" si="3"/>
        <v>0</v>
      </c>
    </row>
    <row r="191" spans="1:6" x14ac:dyDescent="0.35">
      <c r="A191" s="1" t="s">
        <v>28</v>
      </c>
      <c r="B191" s="1" t="s">
        <v>157</v>
      </c>
      <c r="C191" s="1" t="s">
        <v>26</v>
      </c>
      <c r="D191" s="180">
        <v>1345.31</v>
      </c>
      <c r="E191">
        <f>VLOOKUP(B191,'Step 2 Managed Network Services'!$B$57:$D$285,3,FALSE)</f>
        <v>1345.31</v>
      </c>
      <c r="F191" s="132">
        <f t="shared" si="3"/>
        <v>0</v>
      </c>
    </row>
    <row r="192" spans="1:6" x14ac:dyDescent="0.35">
      <c r="A192" s="1" t="s">
        <v>28</v>
      </c>
      <c r="B192" s="1" t="s">
        <v>156</v>
      </c>
      <c r="C192" s="1" t="s">
        <v>26</v>
      </c>
      <c r="D192" s="180">
        <v>1403.34</v>
      </c>
      <c r="E192">
        <f>VLOOKUP(B192,'Step 2 Managed Network Services'!$B$57:$D$285,3,FALSE)</f>
        <v>1403.34</v>
      </c>
      <c r="F192" s="132">
        <f t="shared" si="3"/>
        <v>0</v>
      </c>
    </row>
    <row r="193" spans="1:6" x14ac:dyDescent="0.35">
      <c r="A193" s="1" t="s">
        <v>28</v>
      </c>
      <c r="B193" s="1" t="s">
        <v>155</v>
      </c>
      <c r="C193" s="1" t="s">
        <v>26</v>
      </c>
      <c r="D193" s="180">
        <v>1442.42</v>
      </c>
      <c r="E193">
        <f>VLOOKUP(B193,'Step 2 Managed Network Services'!$B$57:$D$285,3,FALSE)</f>
        <v>1442.42</v>
      </c>
      <c r="F193" s="132">
        <f t="shared" si="3"/>
        <v>0</v>
      </c>
    </row>
    <row r="194" spans="1:6" x14ac:dyDescent="0.35">
      <c r="A194" s="1" t="s">
        <v>28</v>
      </c>
      <c r="B194" s="1" t="s">
        <v>154</v>
      </c>
      <c r="C194" s="1" t="s">
        <v>26</v>
      </c>
      <c r="D194" s="180">
        <v>1661</v>
      </c>
      <c r="E194">
        <f>VLOOKUP(B194,'Step 2 Managed Network Services'!$B$57:$D$285,3,FALSE)</f>
        <v>1661</v>
      </c>
      <c r="F194" s="132">
        <f t="shared" si="3"/>
        <v>0</v>
      </c>
    </row>
    <row r="195" spans="1:6" x14ac:dyDescent="0.35">
      <c r="A195" s="1" t="s">
        <v>28</v>
      </c>
      <c r="B195" s="1" t="s">
        <v>153</v>
      </c>
      <c r="C195" s="1" t="s">
        <v>26</v>
      </c>
      <c r="D195" s="180">
        <v>1718</v>
      </c>
      <c r="E195">
        <f>VLOOKUP(B195,'Step 2 Managed Network Services'!$B$57:$D$285,3,FALSE)</f>
        <v>1718</v>
      </c>
      <c r="F195" s="132">
        <f t="shared" si="3"/>
        <v>0</v>
      </c>
    </row>
    <row r="196" spans="1:6" x14ac:dyDescent="0.35">
      <c r="A196" s="1" t="s">
        <v>28</v>
      </c>
      <c r="B196" s="1" t="s">
        <v>152</v>
      </c>
      <c r="C196" s="1" t="s">
        <v>26</v>
      </c>
      <c r="D196" s="180">
        <v>1835.59</v>
      </c>
      <c r="E196">
        <f>VLOOKUP(B196,'Step 2 Managed Network Services'!$B$57:$D$285,3,FALSE)</f>
        <v>1835.59</v>
      </c>
      <c r="F196" s="132">
        <f t="shared" si="3"/>
        <v>0</v>
      </c>
    </row>
    <row r="197" spans="1:6" x14ac:dyDescent="0.35">
      <c r="A197" s="1" t="s">
        <v>28</v>
      </c>
      <c r="B197" s="1" t="s">
        <v>151</v>
      </c>
      <c r="C197" s="1" t="s">
        <v>26</v>
      </c>
      <c r="D197" s="180">
        <v>1987.85</v>
      </c>
      <c r="E197">
        <f>VLOOKUP(B197,'Step 2 Managed Network Services'!$B$57:$D$285,3,FALSE)</f>
        <v>1987.85</v>
      </c>
      <c r="F197" s="132">
        <f t="shared" si="3"/>
        <v>0</v>
      </c>
    </row>
    <row r="198" spans="1:6" x14ac:dyDescent="0.35">
      <c r="A198" s="1" t="s">
        <v>28</v>
      </c>
      <c r="B198" s="1" t="s">
        <v>744</v>
      </c>
      <c r="C198" s="1" t="s">
        <v>26</v>
      </c>
      <c r="D198" s="180">
        <v>1954.01</v>
      </c>
      <c r="E198">
        <f>VLOOKUP(B198,'Step 2 Managed Network Services'!$B$57:$D$285,3,FALSE)</f>
        <v>1954.01</v>
      </c>
      <c r="F198" s="132">
        <f t="shared" si="3"/>
        <v>0</v>
      </c>
    </row>
    <row r="199" spans="1:6" x14ac:dyDescent="0.35">
      <c r="A199" s="1" t="s">
        <v>28</v>
      </c>
      <c r="B199" s="1" t="s">
        <v>745</v>
      </c>
      <c r="C199" s="1" t="s">
        <v>26</v>
      </c>
      <c r="D199" s="180">
        <v>1963</v>
      </c>
      <c r="E199">
        <f>VLOOKUP(B199,'Step 2 Managed Network Services'!$B$57:$D$285,3,FALSE)</f>
        <v>1963</v>
      </c>
      <c r="F199" s="132">
        <f t="shared" si="3"/>
        <v>0</v>
      </c>
    </row>
    <row r="200" spans="1:6" x14ac:dyDescent="0.35">
      <c r="A200" s="1" t="s">
        <v>28</v>
      </c>
      <c r="B200" s="1" t="s">
        <v>746</v>
      </c>
      <c r="C200" s="1" t="s">
        <v>26</v>
      </c>
      <c r="D200" s="180">
        <v>2060.6</v>
      </c>
      <c r="E200">
        <f>VLOOKUP(B200,'Step 2 Managed Network Services'!$B$57:$D$285,3,FALSE)</f>
        <v>2060.6</v>
      </c>
      <c r="F200" s="132">
        <f t="shared" si="3"/>
        <v>0</v>
      </c>
    </row>
    <row r="201" spans="1:6" x14ac:dyDescent="0.35">
      <c r="A201" s="1" t="s">
        <v>28</v>
      </c>
      <c r="B201" s="1" t="s">
        <v>150</v>
      </c>
      <c r="C201" s="1" t="s">
        <v>26</v>
      </c>
      <c r="D201" s="180">
        <v>2250.08</v>
      </c>
      <c r="E201">
        <f>VLOOKUP(B201,'Step 2 Managed Network Services'!$B$57:$D$285,3,FALSE)</f>
        <v>2250.08</v>
      </c>
      <c r="F201" s="132">
        <f t="shared" si="3"/>
        <v>0</v>
      </c>
    </row>
    <row r="202" spans="1:6" x14ac:dyDescent="0.35">
      <c r="A202" s="1" t="s">
        <v>28</v>
      </c>
      <c r="B202" s="1" t="s">
        <v>149</v>
      </c>
      <c r="C202" s="1" t="s">
        <v>26</v>
      </c>
      <c r="D202" s="180">
        <v>2453.09</v>
      </c>
      <c r="E202">
        <f>VLOOKUP(B202,'Step 2 Managed Network Services'!$B$57:$D$285,3,FALSE)</f>
        <v>2453.09</v>
      </c>
      <c r="F202" s="132">
        <f t="shared" si="3"/>
        <v>0</v>
      </c>
    </row>
    <row r="203" spans="1:6" x14ac:dyDescent="0.35">
      <c r="A203" s="1" t="s">
        <v>28</v>
      </c>
      <c r="B203" s="1" t="s">
        <v>148</v>
      </c>
      <c r="C203" s="1" t="s">
        <v>26</v>
      </c>
      <c r="D203" s="180">
        <v>2391.2399999999998</v>
      </c>
      <c r="E203">
        <f>VLOOKUP(B203,'Step 2 Managed Network Services'!$B$57:$D$285,3,FALSE)</f>
        <v>2391.2399999999998</v>
      </c>
      <c r="F203" s="132">
        <f t="shared" si="3"/>
        <v>0</v>
      </c>
    </row>
    <row r="204" spans="1:6" x14ac:dyDescent="0.35">
      <c r="A204" s="1" t="s">
        <v>28</v>
      </c>
      <c r="B204" s="1" t="s">
        <v>147</v>
      </c>
      <c r="C204" s="1" t="s">
        <v>26</v>
      </c>
      <c r="D204" s="180">
        <v>2567.46</v>
      </c>
      <c r="E204">
        <f>VLOOKUP(B204,'Step 2 Managed Network Services'!$B$57:$D$285,3,FALSE)</f>
        <v>2567.46</v>
      </c>
      <c r="F204" s="132">
        <f t="shared" si="3"/>
        <v>0</v>
      </c>
    </row>
    <row r="205" spans="1:6" x14ac:dyDescent="0.35">
      <c r="A205" s="1" t="s">
        <v>28</v>
      </c>
      <c r="B205" s="1" t="s">
        <v>146</v>
      </c>
      <c r="C205" s="1" t="s">
        <v>26</v>
      </c>
      <c r="D205" s="180">
        <v>2548.86</v>
      </c>
      <c r="E205">
        <f>VLOOKUP(B205,'Step 2 Managed Network Services'!$B$57:$D$285,3,FALSE)</f>
        <v>2548.86</v>
      </c>
      <c r="F205" s="132">
        <f t="shared" si="3"/>
        <v>0</v>
      </c>
    </row>
    <row r="206" spans="1:6" x14ac:dyDescent="0.35">
      <c r="A206" s="1" t="s">
        <v>28</v>
      </c>
      <c r="B206" s="1" t="s">
        <v>145</v>
      </c>
      <c r="C206" s="1" t="s">
        <v>26</v>
      </c>
      <c r="D206" s="180">
        <v>2795.42</v>
      </c>
      <c r="E206">
        <f>VLOOKUP(B206,'Step 2 Managed Network Services'!$B$57:$D$285,3,FALSE)</f>
        <v>2795.42</v>
      </c>
      <c r="F206" s="132">
        <f t="shared" si="3"/>
        <v>0</v>
      </c>
    </row>
    <row r="207" spans="1:6" x14ac:dyDescent="0.35">
      <c r="A207" s="1" t="s">
        <v>28</v>
      </c>
      <c r="B207" s="1" t="s">
        <v>144</v>
      </c>
      <c r="C207" s="1" t="s">
        <v>26</v>
      </c>
      <c r="D207" s="180">
        <v>2573.02</v>
      </c>
      <c r="E207">
        <f>VLOOKUP(B207,'Step 2 Managed Network Services'!$B$57:$D$285,3,FALSE)</f>
        <v>2573.02</v>
      </c>
      <c r="F207" s="132">
        <f t="shared" si="3"/>
        <v>0</v>
      </c>
    </row>
    <row r="208" spans="1:6" x14ac:dyDescent="0.35">
      <c r="A208" s="1" t="s">
        <v>28</v>
      </c>
      <c r="B208" s="1" t="s">
        <v>143</v>
      </c>
      <c r="C208" s="1" t="s">
        <v>26</v>
      </c>
      <c r="D208" s="180">
        <v>2842.79</v>
      </c>
      <c r="E208">
        <f>VLOOKUP(B208,'Step 2 Managed Network Services'!$B$57:$D$285,3,FALSE)</f>
        <v>2842.79</v>
      </c>
      <c r="F208" s="132">
        <f t="shared" si="3"/>
        <v>0</v>
      </c>
    </row>
    <row r="209" spans="1:6" x14ac:dyDescent="0.35">
      <c r="A209" s="1" t="s">
        <v>28</v>
      </c>
      <c r="B209" s="1" t="s">
        <v>142</v>
      </c>
      <c r="C209" s="1" t="s">
        <v>26</v>
      </c>
      <c r="D209" s="180">
        <v>2597.1799999999998</v>
      </c>
      <c r="E209">
        <f>VLOOKUP(B209,'Step 2 Managed Network Services'!$B$57:$D$285,3,FALSE)</f>
        <v>2597.1799999999998</v>
      </c>
      <c r="F209" s="132">
        <f t="shared" si="3"/>
        <v>0</v>
      </c>
    </row>
    <row r="210" spans="1:6" x14ac:dyDescent="0.35">
      <c r="A210" s="1" t="s">
        <v>28</v>
      </c>
      <c r="B210" s="1" t="s">
        <v>141</v>
      </c>
      <c r="C210" s="1" t="s">
        <v>26</v>
      </c>
      <c r="D210" s="180">
        <v>2866.48</v>
      </c>
      <c r="E210">
        <f>VLOOKUP(B210,'Step 2 Managed Network Services'!$B$57:$D$285,3,FALSE)</f>
        <v>2866.48</v>
      </c>
      <c r="F210" s="132">
        <f t="shared" si="3"/>
        <v>0</v>
      </c>
    </row>
    <row r="211" spans="1:6" x14ac:dyDescent="0.35">
      <c r="A211" s="1" t="s">
        <v>28</v>
      </c>
      <c r="B211" s="1" t="s">
        <v>140</v>
      </c>
      <c r="C211" s="1" t="s">
        <v>26</v>
      </c>
      <c r="D211" s="180">
        <v>2621.34</v>
      </c>
      <c r="E211">
        <f>VLOOKUP(B211,'Step 2 Managed Network Services'!$B$57:$D$285,3,FALSE)</f>
        <v>2621.34</v>
      </c>
      <c r="F211" s="132">
        <f t="shared" si="3"/>
        <v>0</v>
      </c>
    </row>
    <row r="212" spans="1:6" x14ac:dyDescent="0.35">
      <c r="A212" s="1" t="s">
        <v>28</v>
      </c>
      <c r="B212" s="1" t="s">
        <v>139</v>
      </c>
      <c r="C212" s="1" t="s">
        <v>26</v>
      </c>
      <c r="D212" s="180">
        <v>2811.41</v>
      </c>
      <c r="E212">
        <f>VLOOKUP(B212,'Step 2 Managed Network Services'!$B$57:$D$285,3,FALSE)</f>
        <v>2811.41</v>
      </c>
      <c r="F212" s="132">
        <f t="shared" si="3"/>
        <v>0</v>
      </c>
    </row>
    <row r="213" spans="1:6" x14ac:dyDescent="0.35">
      <c r="A213" s="1" t="s">
        <v>28</v>
      </c>
      <c r="B213" s="1" t="s">
        <v>138</v>
      </c>
      <c r="C213" s="1" t="s">
        <v>26</v>
      </c>
      <c r="D213" s="180">
        <v>4312</v>
      </c>
      <c r="E213">
        <f>VLOOKUP(B213,'Step 2 Managed Network Services'!$B$57:$D$285,3,FALSE)</f>
        <v>4312</v>
      </c>
      <c r="F213" s="132">
        <f t="shared" si="3"/>
        <v>0</v>
      </c>
    </row>
    <row r="214" spans="1:6" x14ac:dyDescent="0.35">
      <c r="A214" s="1" t="s">
        <v>28</v>
      </c>
      <c r="B214" s="1" t="s">
        <v>137</v>
      </c>
      <c r="C214" s="1" t="s">
        <v>26</v>
      </c>
      <c r="D214" s="180">
        <v>4718.3599999999997</v>
      </c>
      <c r="E214">
        <f>VLOOKUP(B214,'Step 2 Managed Network Services'!$B$57:$D$285,3,FALSE)</f>
        <v>4718.3599999999997</v>
      </c>
      <c r="F214" s="132">
        <f t="shared" si="3"/>
        <v>0</v>
      </c>
    </row>
    <row r="215" spans="1:6" x14ac:dyDescent="0.35">
      <c r="A215" s="1" t="s">
        <v>28</v>
      </c>
      <c r="B215" s="1" t="s">
        <v>671</v>
      </c>
      <c r="C215" s="1" t="s">
        <v>26</v>
      </c>
      <c r="D215" s="180">
        <v>5382.56</v>
      </c>
      <c r="E215">
        <f>VLOOKUP(B215,'Step 2 Managed Network Services'!$B$57:$D$285,3,FALSE)</f>
        <v>5382.56</v>
      </c>
      <c r="F215" s="132">
        <f t="shared" si="3"/>
        <v>0</v>
      </c>
    </row>
    <row r="216" spans="1:6" x14ac:dyDescent="0.35">
      <c r="A216" s="1" t="s">
        <v>28</v>
      </c>
      <c r="B216" s="1" t="s">
        <v>672</v>
      </c>
      <c r="C216" s="1" t="s">
        <v>26</v>
      </c>
      <c r="D216" s="180">
        <v>6373.07</v>
      </c>
      <c r="E216">
        <f>VLOOKUP(B216,'Step 2 Managed Network Services'!$B$57:$D$285,3,FALSE)</f>
        <v>6373.07</v>
      </c>
      <c r="F216" s="132">
        <f t="shared" si="3"/>
        <v>0</v>
      </c>
    </row>
    <row r="217" spans="1:6" x14ac:dyDescent="0.35">
      <c r="A217" s="1" t="s">
        <v>28</v>
      </c>
      <c r="B217" s="1" t="s">
        <v>136</v>
      </c>
      <c r="C217" s="1" t="s">
        <v>26</v>
      </c>
      <c r="D217" s="180">
        <v>5769.98</v>
      </c>
      <c r="E217">
        <f>VLOOKUP(B217,'Step 2 Managed Network Services'!$B$57:$D$285,3,FALSE)</f>
        <v>5769.98</v>
      </c>
      <c r="F217" s="132">
        <f t="shared" si="3"/>
        <v>0</v>
      </c>
    </row>
    <row r="218" spans="1:6" ht="17" x14ac:dyDescent="0.4">
      <c r="A218" s="254" t="s">
        <v>213</v>
      </c>
      <c r="B218" s="255"/>
      <c r="C218" s="255"/>
      <c r="D218" s="256"/>
      <c r="F218" s="132"/>
    </row>
    <row r="219" spans="1:6" x14ac:dyDescent="0.35">
      <c r="A219" s="201" t="s">
        <v>0</v>
      </c>
      <c r="B219" s="201" t="s">
        <v>1</v>
      </c>
      <c r="C219" s="201" t="s">
        <v>2</v>
      </c>
      <c r="D219" s="202" t="s">
        <v>714</v>
      </c>
      <c r="F219" s="132"/>
    </row>
    <row r="220" spans="1:6" x14ac:dyDescent="0.35">
      <c r="A220" s="1" t="s">
        <v>28</v>
      </c>
      <c r="B220" s="1" t="s">
        <v>135</v>
      </c>
      <c r="C220" s="1" t="s">
        <v>26</v>
      </c>
      <c r="D220" s="180">
        <v>6899.23</v>
      </c>
      <c r="E220">
        <f>VLOOKUP(B220,'Step 2 Managed Network Services'!$B$57:$D$285,3,FALSE)</f>
        <v>6899.23</v>
      </c>
      <c r="F220" s="132">
        <f t="shared" si="3"/>
        <v>0</v>
      </c>
    </row>
    <row r="221" spans="1:6" x14ac:dyDescent="0.35">
      <c r="A221" s="1" t="s">
        <v>28</v>
      </c>
      <c r="B221" s="1" t="s">
        <v>747</v>
      </c>
      <c r="C221" s="1" t="s">
        <v>26</v>
      </c>
      <c r="D221" s="180">
        <v>7325.56</v>
      </c>
      <c r="E221">
        <f>VLOOKUP(B221,'Step 2 Managed Network Services'!$B$57:$D$285,3,FALSE)</f>
        <v>7325.56</v>
      </c>
      <c r="F221" s="132">
        <f t="shared" si="3"/>
        <v>0</v>
      </c>
    </row>
    <row r="222" spans="1:6" x14ac:dyDescent="0.35">
      <c r="A222" s="1" t="s">
        <v>28</v>
      </c>
      <c r="B222" s="1" t="s">
        <v>748</v>
      </c>
      <c r="C222" s="1" t="s">
        <v>26</v>
      </c>
      <c r="D222" s="180">
        <v>9001.39</v>
      </c>
      <c r="E222">
        <f>VLOOKUP(B222,'Step 2 Managed Network Services'!$B$57:$D$285,3,FALSE)</f>
        <v>9001.39</v>
      </c>
      <c r="F222" s="132">
        <f t="shared" si="3"/>
        <v>0</v>
      </c>
    </row>
    <row r="223" spans="1:6" x14ac:dyDescent="0.35">
      <c r="A223" s="1" t="s">
        <v>28</v>
      </c>
      <c r="B223" s="1" t="s">
        <v>134</v>
      </c>
      <c r="C223" s="1" t="s">
        <v>26</v>
      </c>
      <c r="D223" s="180">
        <v>8028.29</v>
      </c>
      <c r="E223">
        <f>VLOOKUP(B223,'Step 2 Managed Network Services'!$B$57:$D$285,3,FALSE)</f>
        <v>8028.29</v>
      </c>
      <c r="F223" s="132">
        <f t="shared" ref="F223:F288" si="4">E223-D223</f>
        <v>0</v>
      </c>
    </row>
    <row r="224" spans="1:6" x14ac:dyDescent="0.35">
      <c r="A224" s="1" t="s">
        <v>28</v>
      </c>
      <c r="B224" s="1" t="s">
        <v>133</v>
      </c>
      <c r="C224" s="1" t="s">
        <v>26</v>
      </c>
      <c r="D224" s="180">
        <v>9948.02</v>
      </c>
      <c r="E224">
        <f>VLOOKUP(B224,'Step 2 Managed Network Services'!$B$57:$D$285,3,FALSE)</f>
        <v>9948.02</v>
      </c>
      <c r="F224" s="132">
        <f t="shared" si="4"/>
        <v>0</v>
      </c>
    </row>
    <row r="225" spans="1:6" x14ac:dyDescent="0.35">
      <c r="A225" s="1" t="s">
        <v>28</v>
      </c>
      <c r="B225" s="1" t="s">
        <v>749</v>
      </c>
      <c r="C225" s="1" t="s">
        <v>26</v>
      </c>
      <c r="D225" s="180">
        <v>12688.41</v>
      </c>
      <c r="E225">
        <f>VLOOKUP(B225,'Step 2 Managed Network Services'!$B$57:$D$285,3,FALSE)</f>
        <v>12688.41</v>
      </c>
      <c r="F225" s="132">
        <f t="shared" si="4"/>
        <v>0</v>
      </c>
    </row>
    <row r="226" spans="1:6" x14ac:dyDescent="0.35">
      <c r="A226" s="1" t="s">
        <v>28</v>
      </c>
      <c r="B226" s="1" t="s">
        <v>750</v>
      </c>
      <c r="C226" s="1" t="s">
        <v>26</v>
      </c>
      <c r="D226" s="180">
        <v>14380.2</v>
      </c>
      <c r="E226">
        <f>VLOOKUP(B226,'Step 2 Managed Network Services'!$B$57:$D$285,3,FALSE)</f>
        <v>14380.2</v>
      </c>
      <c r="F226" s="132">
        <f t="shared" si="4"/>
        <v>0</v>
      </c>
    </row>
    <row r="227" spans="1:6" x14ac:dyDescent="0.35">
      <c r="A227" s="1" t="s">
        <v>28</v>
      </c>
      <c r="B227" s="1" t="s">
        <v>751</v>
      </c>
      <c r="C227" s="1" t="s">
        <v>26</v>
      </c>
      <c r="D227" s="180">
        <v>15226.09</v>
      </c>
      <c r="E227">
        <f>VLOOKUP(B227,'Step 2 Managed Network Services'!$B$57:$D$285,3,FALSE)</f>
        <v>15226.09</v>
      </c>
      <c r="F227" s="132">
        <f t="shared" si="4"/>
        <v>0</v>
      </c>
    </row>
    <row r="228" spans="1:6" x14ac:dyDescent="0.35">
      <c r="A228" s="1" t="s">
        <v>28</v>
      </c>
      <c r="B228" s="1" t="s">
        <v>132</v>
      </c>
      <c r="C228" s="1" t="s">
        <v>26</v>
      </c>
      <c r="D228" s="180">
        <v>3465.75</v>
      </c>
      <c r="E228">
        <f>VLOOKUP(B228,'Step 2 Managed Network Services'!$B$57:$D$285,3,FALSE)</f>
        <v>3465.75</v>
      </c>
      <c r="F228" s="132">
        <f t="shared" si="4"/>
        <v>0</v>
      </c>
    </row>
    <row r="229" spans="1:6" x14ac:dyDescent="0.35">
      <c r="A229" s="1" t="s">
        <v>28</v>
      </c>
      <c r="B229" s="1" t="s">
        <v>131</v>
      </c>
      <c r="C229" s="1" t="s">
        <v>26</v>
      </c>
      <c r="D229" s="180">
        <v>7051</v>
      </c>
      <c r="E229">
        <f>VLOOKUP(B229,'Step 2 Managed Network Services'!$B$57:$D$285,3,FALSE)</f>
        <v>7051</v>
      </c>
      <c r="F229" s="132">
        <f t="shared" si="4"/>
        <v>0</v>
      </c>
    </row>
    <row r="230" spans="1:6" x14ac:dyDescent="0.35">
      <c r="A230" s="1" t="s">
        <v>28</v>
      </c>
      <c r="B230" s="1" t="s">
        <v>130</v>
      </c>
      <c r="C230" s="1" t="s">
        <v>26</v>
      </c>
      <c r="D230" s="180">
        <v>12318.23</v>
      </c>
      <c r="E230">
        <f>VLOOKUP(B230,'Step 2 Managed Network Services'!$B$57:$D$285,3,FALSE)</f>
        <v>12318.23</v>
      </c>
      <c r="F230" s="132">
        <f t="shared" si="4"/>
        <v>0</v>
      </c>
    </row>
    <row r="231" spans="1:6" x14ac:dyDescent="0.35">
      <c r="A231" s="1" t="s">
        <v>28</v>
      </c>
      <c r="B231" s="1" t="s">
        <v>639</v>
      </c>
      <c r="C231" s="1" t="s">
        <v>26</v>
      </c>
      <c r="D231" s="180">
        <v>2495</v>
      </c>
      <c r="E231">
        <f>VLOOKUP(B231,'Step 2 Managed Network Services'!$B$57:$D$285,3,FALSE)</f>
        <v>2495</v>
      </c>
      <c r="F231" s="132">
        <f t="shared" si="4"/>
        <v>0</v>
      </c>
    </row>
    <row r="232" spans="1:6" x14ac:dyDescent="0.35">
      <c r="A232" s="1" t="s">
        <v>28</v>
      </c>
      <c r="B232" s="1" t="s">
        <v>640</v>
      </c>
      <c r="C232" s="1" t="s">
        <v>26</v>
      </c>
      <c r="D232" s="180">
        <v>3806</v>
      </c>
      <c r="E232">
        <f>VLOOKUP(B232,'Step 2 Managed Network Services'!$B$57:$D$285,3,FALSE)</f>
        <v>3806</v>
      </c>
      <c r="F232" s="132">
        <f t="shared" si="4"/>
        <v>0</v>
      </c>
    </row>
    <row r="233" spans="1:6" x14ac:dyDescent="0.35">
      <c r="A233" s="1" t="s">
        <v>28</v>
      </c>
      <c r="B233" s="1" t="s">
        <v>129</v>
      </c>
      <c r="C233" s="1" t="s">
        <v>26</v>
      </c>
      <c r="D233" s="180">
        <v>857.48</v>
      </c>
      <c r="E233">
        <f>VLOOKUP(B233,'Step 2 Managed Network Services'!$B$57:$D$285,3,FALSE)</f>
        <v>857.48</v>
      </c>
      <c r="F233" s="132">
        <f t="shared" si="4"/>
        <v>0</v>
      </c>
    </row>
    <row r="234" spans="1:6" x14ac:dyDescent="0.35">
      <c r="A234" s="1" t="s">
        <v>28</v>
      </c>
      <c r="B234" s="1" t="s">
        <v>128</v>
      </c>
      <c r="C234" s="1" t="s">
        <v>26</v>
      </c>
      <c r="D234" s="180">
        <v>1801.41</v>
      </c>
      <c r="E234">
        <f>VLOOKUP(B234,'Step 2 Managed Network Services'!$B$57:$D$285,3,FALSE)</f>
        <v>1801.41</v>
      </c>
      <c r="F234" s="132">
        <f t="shared" si="4"/>
        <v>0</v>
      </c>
    </row>
    <row r="235" spans="1:6" x14ac:dyDescent="0.35">
      <c r="A235" s="1" t="s">
        <v>28</v>
      </c>
      <c r="B235" s="1" t="s">
        <v>127</v>
      </c>
      <c r="C235" s="1" t="s">
        <v>26</v>
      </c>
      <c r="D235" s="180">
        <v>1952.74</v>
      </c>
      <c r="E235">
        <f>VLOOKUP(B235,'Step 2 Managed Network Services'!$B$57:$D$285,3,FALSE)</f>
        <v>1952.74</v>
      </c>
      <c r="F235" s="132">
        <f t="shared" si="4"/>
        <v>0</v>
      </c>
    </row>
    <row r="236" spans="1:6" x14ac:dyDescent="0.35">
      <c r="A236" s="1" t="s">
        <v>28</v>
      </c>
      <c r="B236" s="1" t="s">
        <v>126</v>
      </c>
      <c r="C236" s="1" t="s">
        <v>26</v>
      </c>
      <c r="D236" s="180">
        <v>2132.87</v>
      </c>
      <c r="E236">
        <f>VLOOKUP(B236,'Step 2 Managed Network Services'!$B$57:$D$285,3,FALSE)</f>
        <v>2132.87</v>
      </c>
      <c r="F236" s="132">
        <f t="shared" si="4"/>
        <v>0</v>
      </c>
    </row>
    <row r="237" spans="1:6" x14ac:dyDescent="0.35">
      <c r="A237" s="1" t="s">
        <v>28</v>
      </c>
      <c r="B237" s="1" t="s">
        <v>125</v>
      </c>
      <c r="C237" s="1" t="s">
        <v>26</v>
      </c>
      <c r="D237" s="180">
        <v>4078.4</v>
      </c>
      <c r="E237">
        <f>VLOOKUP(B237,'Step 2 Managed Network Services'!$B$57:$D$285,3,FALSE)</f>
        <v>4078.4</v>
      </c>
      <c r="F237" s="132">
        <f t="shared" si="4"/>
        <v>0</v>
      </c>
    </row>
    <row r="238" spans="1:6" x14ac:dyDescent="0.35">
      <c r="A238" s="1" t="s">
        <v>28</v>
      </c>
      <c r="B238" s="1" t="s">
        <v>124</v>
      </c>
      <c r="C238" s="1" t="s">
        <v>26</v>
      </c>
      <c r="D238" s="180">
        <v>4914.26</v>
      </c>
      <c r="E238">
        <f>VLOOKUP(B238,'Step 2 Managed Network Services'!$B$57:$D$285,3,FALSE)</f>
        <v>4914.26</v>
      </c>
      <c r="F238" s="132">
        <f t="shared" si="4"/>
        <v>0</v>
      </c>
    </row>
    <row r="239" spans="1:6" x14ac:dyDescent="0.35">
      <c r="A239" s="1" t="s">
        <v>28</v>
      </c>
      <c r="B239" s="1" t="s">
        <v>123</v>
      </c>
      <c r="C239" s="1" t="s">
        <v>26</v>
      </c>
      <c r="D239" s="180">
        <v>8171.22</v>
      </c>
      <c r="E239">
        <f>VLOOKUP(B239,'Step 2 Managed Network Services'!$B$57:$D$285,3,FALSE)</f>
        <v>8171.22</v>
      </c>
      <c r="F239" s="132">
        <f t="shared" si="4"/>
        <v>0</v>
      </c>
    </row>
    <row r="240" spans="1:6" x14ac:dyDescent="0.35">
      <c r="A240" s="1" t="s">
        <v>28</v>
      </c>
      <c r="B240" s="1" t="s">
        <v>122</v>
      </c>
      <c r="C240" s="1" t="s">
        <v>26</v>
      </c>
      <c r="D240" s="180">
        <v>8171.22</v>
      </c>
      <c r="E240">
        <f>VLOOKUP(B240,'Step 2 Managed Network Services'!$B$57:$D$285,3,FALSE)</f>
        <v>8171.22</v>
      </c>
      <c r="F240" s="132">
        <f t="shared" si="4"/>
        <v>0</v>
      </c>
    </row>
    <row r="241" spans="1:6" x14ac:dyDescent="0.35">
      <c r="A241" s="1" t="s">
        <v>28</v>
      </c>
      <c r="B241" s="1" t="s">
        <v>121</v>
      </c>
      <c r="C241" s="1" t="s">
        <v>26</v>
      </c>
      <c r="D241" s="180">
        <v>14411.32</v>
      </c>
      <c r="E241">
        <f>VLOOKUP(B241,'Step 2 Managed Network Services'!$B$57:$D$285,3,FALSE)</f>
        <v>14411.32</v>
      </c>
      <c r="F241" s="132">
        <f t="shared" si="4"/>
        <v>0</v>
      </c>
    </row>
    <row r="242" spans="1:6" x14ac:dyDescent="0.35">
      <c r="A242" s="1" t="s">
        <v>28</v>
      </c>
      <c r="B242" s="1" t="s">
        <v>120</v>
      </c>
      <c r="C242" s="1" t="s">
        <v>111</v>
      </c>
      <c r="D242" s="188">
        <v>0.1</v>
      </c>
      <c r="E242">
        <f>VLOOKUP(B242,'Step 2 Managed Network Services'!$B$57:$D$285,3,FALSE)</f>
        <v>0.1</v>
      </c>
      <c r="F242" s="132">
        <f t="shared" si="4"/>
        <v>0</v>
      </c>
    </row>
    <row r="243" spans="1:6" x14ac:dyDescent="0.35">
      <c r="A243" s="1" t="s">
        <v>28</v>
      </c>
      <c r="B243" s="1" t="s">
        <v>119</v>
      </c>
      <c r="C243" s="1" t="s">
        <v>111</v>
      </c>
      <c r="D243" s="188">
        <v>0.06</v>
      </c>
      <c r="E243">
        <f>VLOOKUP(B243,'Step 2 Managed Network Services'!$B$57:$D$285,3,FALSE)</f>
        <v>0.06</v>
      </c>
      <c r="F243" s="132">
        <f t="shared" si="4"/>
        <v>0</v>
      </c>
    </row>
    <row r="244" spans="1:6" x14ac:dyDescent="0.35">
      <c r="A244" s="1" t="s">
        <v>28</v>
      </c>
      <c r="B244" s="1" t="s">
        <v>118</v>
      </c>
      <c r="C244" s="1" t="s">
        <v>111</v>
      </c>
      <c r="D244" s="188">
        <v>5.5E-2</v>
      </c>
      <c r="E244">
        <f>VLOOKUP(B244,'Step 2 Managed Network Services'!$B$57:$D$285,3,FALSE)</f>
        <v>5.5E-2</v>
      </c>
      <c r="F244" s="132">
        <f t="shared" si="4"/>
        <v>0</v>
      </c>
    </row>
    <row r="245" spans="1:6" x14ac:dyDescent="0.35">
      <c r="A245" s="1" t="s">
        <v>28</v>
      </c>
      <c r="B245" s="1" t="s">
        <v>117</v>
      </c>
      <c r="C245" s="1" t="s">
        <v>111</v>
      </c>
      <c r="D245" s="188">
        <v>0.05</v>
      </c>
      <c r="E245">
        <f>VLOOKUP(B245,'Step 2 Managed Network Services'!$B$57:$D$285,3,FALSE)</f>
        <v>0.05</v>
      </c>
      <c r="F245" s="132">
        <f t="shared" si="4"/>
        <v>0</v>
      </c>
    </row>
    <row r="246" spans="1:6" x14ac:dyDescent="0.35">
      <c r="A246" s="1" t="s">
        <v>28</v>
      </c>
      <c r="B246" s="1" t="s">
        <v>116</v>
      </c>
      <c r="C246" s="1" t="s">
        <v>111</v>
      </c>
      <c r="D246" s="188">
        <v>0.04</v>
      </c>
      <c r="E246">
        <f>VLOOKUP(B246,'Step 2 Managed Network Services'!$B$57:$D$285,3,FALSE)</f>
        <v>0.04</v>
      </c>
      <c r="F246" s="132">
        <f t="shared" si="4"/>
        <v>0</v>
      </c>
    </row>
    <row r="247" spans="1:6" x14ac:dyDescent="0.35">
      <c r="A247" s="1" t="s">
        <v>28</v>
      </c>
      <c r="B247" s="1" t="s">
        <v>115</v>
      </c>
      <c r="C247" s="1" t="s">
        <v>111</v>
      </c>
      <c r="D247" s="188">
        <v>3.5000000000000003E-2</v>
      </c>
      <c r="E247">
        <f>VLOOKUP(B247,'Step 2 Managed Network Services'!$B$57:$D$285,3,FALSE)</f>
        <v>3.5000000000000003E-2</v>
      </c>
      <c r="F247" s="132">
        <f t="shared" si="4"/>
        <v>0</v>
      </c>
    </row>
    <row r="248" spans="1:6" x14ac:dyDescent="0.35">
      <c r="A248" s="1" t="s">
        <v>28</v>
      </c>
      <c r="B248" s="1" t="s">
        <v>114</v>
      </c>
      <c r="C248" s="1" t="s">
        <v>111</v>
      </c>
      <c r="D248" s="188">
        <v>0.03</v>
      </c>
      <c r="E248">
        <f>VLOOKUP(B248,'Step 2 Managed Network Services'!$B$57:$D$285,3,FALSE)</f>
        <v>0.03</v>
      </c>
      <c r="F248" s="132">
        <f t="shared" si="4"/>
        <v>0</v>
      </c>
    </row>
    <row r="249" spans="1:6" x14ac:dyDescent="0.35">
      <c r="A249" s="1" t="s">
        <v>28</v>
      </c>
      <c r="B249" s="1" t="s">
        <v>113</v>
      </c>
      <c r="C249" s="1" t="s">
        <v>111</v>
      </c>
      <c r="D249" s="188">
        <v>2.7E-2</v>
      </c>
      <c r="E249">
        <f>VLOOKUP(B249,'Step 2 Managed Network Services'!$B$57:$D$285,3,FALSE)</f>
        <v>2.7E-2</v>
      </c>
      <c r="F249" s="132">
        <f t="shared" si="4"/>
        <v>0</v>
      </c>
    </row>
    <row r="250" spans="1:6" x14ac:dyDescent="0.35">
      <c r="A250" s="1" t="s">
        <v>28</v>
      </c>
      <c r="B250" s="1" t="s">
        <v>112</v>
      </c>
      <c r="C250" s="1" t="s">
        <v>111</v>
      </c>
      <c r="D250" s="188">
        <v>0.02</v>
      </c>
      <c r="E250">
        <f>VLOOKUP(B250,'Step 2 Managed Network Services'!$B$57:$D$285,3,FALSE)</f>
        <v>0.02</v>
      </c>
      <c r="F250" s="132">
        <f t="shared" si="4"/>
        <v>0</v>
      </c>
    </row>
    <row r="251" spans="1:6" x14ac:dyDescent="0.35">
      <c r="A251" s="1" t="s">
        <v>28</v>
      </c>
      <c r="B251" s="1" t="s">
        <v>110</v>
      </c>
      <c r="C251" s="1" t="s">
        <v>26</v>
      </c>
      <c r="D251" s="180">
        <v>540.44000000000005</v>
      </c>
      <c r="E251">
        <f>VLOOKUP(B251,'Step 2 Managed Network Services'!$B$57:$D$285,3,FALSE)</f>
        <v>540.44000000000005</v>
      </c>
      <c r="F251" s="132">
        <f t="shared" si="4"/>
        <v>0</v>
      </c>
    </row>
    <row r="252" spans="1:6" x14ac:dyDescent="0.35">
      <c r="A252" s="1" t="s">
        <v>28</v>
      </c>
      <c r="B252" s="1" t="s">
        <v>109</v>
      </c>
      <c r="C252" s="1" t="s">
        <v>26</v>
      </c>
      <c r="D252" s="180">
        <v>1080.8800000000001</v>
      </c>
      <c r="E252">
        <f>VLOOKUP(B252,'Step 2 Managed Network Services'!$B$57:$D$285,3,FALSE)</f>
        <v>1080.8800000000001</v>
      </c>
      <c r="F252" s="132">
        <f t="shared" si="4"/>
        <v>0</v>
      </c>
    </row>
    <row r="253" spans="1:6" x14ac:dyDescent="0.35">
      <c r="A253" s="1" t="s">
        <v>28</v>
      </c>
      <c r="B253" s="1" t="s">
        <v>108</v>
      </c>
      <c r="C253" s="1" t="s">
        <v>26</v>
      </c>
      <c r="D253" s="180">
        <v>3242.63</v>
      </c>
      <c r="E253">
        <f>VLOOKUP(B253,'Step 2 Managed Network Services'!$B$57:$D$285,3,FALSE)</f>
        <v>3242.63</v>
      </c>
      <c r="F253" s="132">
        <f t="shared" si="4"/>
        <v>0</v>
      </c>
    </row>
    <row r="254" spans="1:6" x14ac:dyDescent="0.35">
      <c r="A254" s="1" t="s">
        <v>28</v>
      </c>
      <c r="B254" s="1" t="s">
        <v>107</v>
      </c>
      <c r="C254" s="1" t="s">
        <v>26</v>
      </c>
      <c r="D254" s="180">
        <v>11.72</v>
      </c>
      <c r="E254">
        <f>VLOOKUP(B254,'Step 2 Managed Network Services'!$B$57:$D$285,3,FALSE)</f>
        <v>11.72</v>
      </c>
      <c r="F254" s="132">
        <f t="shared" si="4"/>
        <v>0</v>
      </c>
    </row>
    <row r="255" spans="1:6" x14ac:dyDescent="0.35">
      <c r="A255" s="1" t="s">
        <v>28</v>
      </c>
      <c r="B255" s="1" t="s">
        <v>106</v>
      </c>
      <c r="C255" s="1" t="s">
        <v>26</v>
      </c>
      <c r="D255" s="180">
        <v>14.51</v>
      </c>
      <c r="E255">
        <f>VLOOKUP(B255,'Step 2 Managed Network Services'!$B$57:$D$285,3,FALSE)</f>
        <v>14.51</v>
      </c>
      <c r="F255" s="132">
        <f t="shared" si="4"/>
        <v>0</v>
      </c>
    </row>
    <row r="256" spans="1:6" x14ac:dyDescent="0.35">
      <c r="A256" s="1" t="s">
        <v>28</v>
      </c>
      <c r="B256" s="1" t="s">
        <v>105</v>
      </c>
      <c r="C256" s="1" t="s">
        <v>26</v>
      </c>
      <c r="D256" s="180">
        <v>16.190000000000001</v>
      </c>
      <c r="E256">
        <f>VLOOKUP(B256,'Step 2 Managed Network Services'!$B$57:$D$285,3,FALSE)</f>
        <v>16.190000000000001</v>
      </c>
      <c r="F256" s="132">
        <f t="shared" si="4"/>
        <v>0</v>
      </c>
    </row>
    <row r="257" spans="1:6" x14ac:dyDescent="0.35">
      <c r="A257" s="1" t="s">
        <v>28</v>
      </c>
      <c r="B257" s="1" t="s">
        <v>104</v>
      </c>
      <c r="C257" s="1" t="s">
        <v>26</v>
      </c>
      <c r="D257" s="180">
        <v>20.100000000000001</v>
      </c>
      <c r="E257">
        <f>VLOOKUP(B257,'Step 2 Managed Network Services'!$B$57:$D$285,3,FALSE)</f>
        <v>20.100000000000001</v>
      </c>
      <c r="F257" s="132">
        <f t="shared" si="4"/>
        <v>0</v>
      </c>
    </row>
    <row r="258" spans="1:6" x14ac:dyDescent="0.35">
      <c r="A258" s="1" t="s">
        <v>28</v>
      </c>
      <c r="B258" s="1" t="s">
        <v>103</v>
      </c>
      <c r="C258" s="1" t="s">
        <v>26</v>
      </c>
      <c r="D258" s="180">
        <v>21.77</v>
      </c>
      <c r="E258">
        <f>VLOOKUP(B258,'Step 2 Managed Network Services'!$B$57:$D$285,3,FALSE)</f>
        <v>21.77</v>
      </c>
      <c r="F258" s="132">
        <f t="shared" si="4"/>
        <v>0</v>
      </c>
    </row>
    <row r="259" spans="1:6" x14ac:dyDescent="0.35">
      <c r="A259" s="1" t="s">
        <v>28</v>
      </c>
      <c r="B259" s="1" t="s">
        <v>102</v>
      </c>
      <c r="C259" s="1" t="s">
        <v>26</v>
      </c>
      <c r="D259" s="180">
        <v>23.45</v>
      </c>
      <c r="E259">
        <f>VLOOKUP(B259,'Step 2 Managed Network Services'!$B$57:$D$285,3,FALSE)</f>
        <v>23.45</v>
      </c>
      <c r="F259" s="132">
        <f t="shared" si="4"/>
        <v>0</v>
      </c>
    </row>
    <row r="260" spans="1:6" x14ac:dyDescent="0.35">
      <c r="A260" s="1" t="s">
        <v>28</v>
      </c>
      <c r="B260" s="1" t="s">
        <v>101</v>
      </c>
      <c r="C260" s="1" t="s">
        <v>26</v>
      </c>
      <c r="D260" s="180">
        <v>25.12</v>
      </c>
      <c r="E260">
        <f>VLOOKUP(B260,'Step 2 Managed Network Services'!$B$57:$D$285,3,FALSE)</f>
        <v>25.12</v>
      </c>
      <c r="F260" s="132">
        <f t="shared" si="4"/>
        <v>0</v>
      </c>
    </row>
    <row r="261" spans="1:6" x14ac:dyDescent="0.35">
      <c r="A261" s="1" t="s">
        <v>28</v>
      </c>
      <c r="B261" s="1" t="s">
        <v>100</v>
      </c>
      <c r="C261" s="1" t="s">
        <v>26</v>
      </c>
      <c r="D261" s="180">
        <v>27.36</v>
      </c>
      <c r="E261">
        <f>VLOOKUP(B261,'Step 2 Managed Network Services'!$B$57:$D$285,3,FALSE)</f>
        <v>27.36</v>
      </c>
      <c r="F261" s="132">
        <f t="shared" si="4"/>
        <v>0</v>
      </c>
    </row>
    <row r="262" spans="1:6" x14ac:dyDescent="0.35">
      <c r="A262" s="1" t="s">
        <v>28</v>
      </c>
      <c r="B262" s="1" t="s">
        <v>99</v>
      </c>
      <c r="C262" s="1" t="s">
        <v>26</v>
      </c>
      <c r="D262" s="180">
        <v>28.47</v>
      </c>
      <c r="E262">
        <f>VLOOKUP(B262,'Step 2 Managed Network Services'!$B$57:$D$285,3,FALSE)</f>
        <v>28.47</v>
      </c>
      <c r="F262" s="132">
        <f t="shared" si="4"/>
        <v>0</v>
      </c>
    </row>
    <row r="263" spans="1:6" x14ac:dyDescent="0.35">
      <c r="A263" s="1" t="s">
        <v>28</v>
      </c>
      <c r="B263" s="1" t="s">
        <v>98</v>
      </c>
      <c r="C263" s="1" t="s">
        <v>26</v>
      </c>
      <c r="D263" s="180">
        <v>37.22</v>
      </c>
      <c r="E263">
        <f>VLOOKUP(B263,'Step 2 Managed Network Services'!$B$57:$D$285,3,FALSE)</f>
        <v>37.22</v>
      </c>
      <c r="F263" s="132">
        <f t="shared" si="4"/>
        <v>0</v>
      </c>
    </row>
    <row r="264" spans="1:6" x14ac:dyDescent="0.35">
      <c r="A264" s="1" t="s">
        <v>28</v>
      </c>
      <c r="B264" s="1" t="s">
        <v>97</v>
      </c>
      <c r="C264" s="1" t="s">
        <v>26</v>
      </c>
      <c r="D264" s="180">
        <v>42.19</v>
      </c>
      <c r="E264">
        <f>VLOOKUP(B264,'Step 2 Managed Network Services'!$B$57:$D$285,3,FALSE)</f>
        <v>42.19</v>
      </c>
      <c r="F264" s="132">
        <f t="shared" si="4"/>
        <v>0</v>
      </c>
    </row>
    <row r="265" spans="1:6" x14ac:dyDescent="0.35">
      <c r="A265" s="1" t="s">
        <v>28</v>
      </c>
      <c r="B265" s="1" t="s">
        <v>96</v>
      </c>
      <c r="C265" s="1" t="s">
        <v>26</v>
      </c>
      <c r="D265" s="180">
        <v>54.14</v>
      </c>
      <c r="E265">
        <f>VLOOKUP(B265,'Step 2 Managed Network Services'!$B$57:$D$285,3,FALSE)</f>
        <v>54.14</v>
      </c>
      <c r="F265" s="132">
        <f t="shared" si="4"/>
        <v>0</v>
      </c>
    </row>
    <row r="266" spans="1:6" x14ac:dyDescent="0.35">
      <c r="A266" s="1" t="s">
        <v>28</v>
      </c>
      <c r="B266" s="1" t="s">
        <v>95</v>
      </c>
      <c r="C266" s="1" t="s">
        <v>26</v>
      </c>
      <c r="D266" s="180">
        <v>60.29</v>
      </c>
      <c r="E266">
        <f>VLOOKUP(B266,'Step 2 Managed Network Services'!$B$57:$D$285,3,FALSE)</f>
        <v>60.29</v>
      </c>
      <c r="F266" s="132">
        <f t="shared" si="4"/>
        <v>0</v>
      </c>
    </row>
    <row r="267" spans="1:6" x14ac:dyDescent="0.35">
      <c r="A267" s="1" t="s">
        <v>28</v>
      </c>
      <c r="B267" s="1" t="s">
        <v>94</v>
      </c>
      <c r="C267" s="1" t="s">
        <v>26</v>
      </c>
      <c r="D267" s="180">
        <v>72.58</v>
      </c>
      <c r="E267">
        <f>VLOOKUP(B267,'Step 2 Managed Network Services'!$B$57:$D$285,3,FALSE)</f>
        <v>72.58</v>
      </c>
      <c r="F267" s="132">
        <f t="shared" si="4"/>
        <v>0</v>
      </c>
    </row>
    <row r="268" spans="1:6" x14ac:dyDescent="0.35">
      <c r="A268" s="1" t="s">
        <v>28</v>
      </c>
      <c r="B268" s="1" t="s">
        <v>93</v>
      </c>
      <c r="C268" s="1" t="s">
        <v>26</v>
      </c>
      <c r="D268" s="180">
        <v>84.59</v>
      </c>
      <c r="E268">
        <f>VLOOKUP(B268,'Step 2 Managed Network Services'!$B$57:$D$285,3,FALSE)</f>
        <v>84.59</v>
      </c>
      <c r="F268" s="132">
        <f t="shared" si="4"/>
        <v>0</v>
      </c>
    </row>
    <row r="269" spans="1:6" x14ac:dyDescent="0.35">
      <c r="A269" s="1" t="s">
        <v>28</v>
      </c>
      <c r="B269" s="1" t="s">
        <v>92</v>
      </c>
      <c r="C269" s="1" t="s">
        <v>26</v>
      </c>
      <c r="D269" s="180">
        <v>93.79</v>
      </c>
      <c r="E269">
        <f>VLOOKUP(B269,'Step 2 Managed Network Services'!$B$57:$D$285,3,FALSE)</f>
        <v>93.79</v>
      </c>
      <c r="F269" s="132">
        <f t="shared" si="4"/>
        <v>0</v>
      </c>
    </row>
    <row r="270" spans="1:6" x14ac:dyDescent="0.35">
      <c r="A270" s="1" t="s">
        <v>28</v>
      </c>
      <c r="B270" s="1" t="s">
        <v>91</v>
      </c>
      <c r="C270" s="1" t="s">
        <v>26</v>
      </c>
      <c r="D270" s="180">
        <v>109.91</v>
      </c>
      <c r="E270">
        <f>VLOOKUP(B270,'Step 2 Managed Network Services'!$B$57:$D$285,3,FALSE)</f>
        <v>109.91</v>
      </c>
      <c r="F270" s="132">
        <f t="shared" si="4"/>
        <v>0</v>
      </c>
    </row>
    <row r="271" spans="1:6" x14ac:dyDescent="0.35">
      <c r="A271" s="1" t="s">
        <v>28</v>
      </c>
      <c r="B271" s="1" t="s">
        <v>90</v>
      </c>
      <c r="C271" s="1" t="s">
        <v>26</v>
      </c>
      <c r="D271" s="180">
        <v>124.97</v>
      </c>
      <c r="E271">
        <f>VLOOKUP(B271,'Step 2 Managed Network Services'!$B$57:$D$285,3,FALSE)</f>
        <v>124.97</v>
      </c>
      <c r="F271" s="132">
        <f t="shared" si="4"/>
        <v>0</v>
      </c>
    </row>
    <row r="272" spans="1:6" ht="17" x14ac:dyDescent="0.4">
      <c r="A272" s="254" t="s">
        <v>213</v>
      </c>
      <c r="B272" s="255"/>
      <c r="C272" s="255"/>
      <c r="D272" s="256"/>
      <c r="F272" s="132"/>
    </row>
    <row r="273" spans="1:6" x14ac:dyDescent="0.35">
      <c r="A273" s="201" t="s">
        <v>0</v>
      </c>
      <c r="B273" s="201" t="s">
        <v>1</v>
      </c>
      <c r="C273" s="201" t="s">
        <v>2</v>
      </c>
      <c r="D273" s="202" t="s">
        <v>714</v>
      </c>
      <c r="F273" s="132"/>
    </row>
    <row r="274" spans="1:6" x14ac:dyDescent="0.35">
      <c r="A274" s="1" t="s">
        <v>28</v>
      </c>
      <c r="B274" s="1" t="s">
        <v>89</v>
      </c>
      <c r="C274" s="1" t="s">
        <v>26</v>
      </c>
      <c r="D274" s="180">
        <v>138.52000000000001</v>
      </c>
      <c r="E274">
        <f>VLOOKUP(B274,'Step 2 Managed Network Services'!$B$57:$D$285,3,FALSE)</f>
        <v>138.52000000000001</v>
      </c>
      <c r="F274" s="132">
        <f t="shared" si="4"/>
        <v>0</v>
      </c>
    </row>
    <row r="275" spans="1:6" x14ac:dyDescent="0.35">
      <c r="A275" s="1" t="s">
        <v>28</v>
      </c>
      <c r="B275" s="1" t="s">
        <v>88</v>
      </c>
      <c r="C275" s="1" t="s">
        <v>26</v>
      </c>
      <c r="D275" s="180">
        <v>150.57</v>
      </c>
      <c r="E275">
        <f>VLOOKUP(B275,'Step 2 Managed Network Services'!$B$57:$D$285,3,FALSE)</f>
        <v>150.57</v>
      </c>
      <c r="F275" s="132">
        <f t="shared" si="4"/>
        <v>0</v>
      </c>
    </row>
    <row r="276" spans="1:6" x14ac:dyDescent="0.35">
      <c r="A276" s="1" t="s">
        <v>28</v>
      </c>
      <c r="B276" s="1" t="s">
        <v>87</v>
      </c>
      <c r="C276" s="1" t="s">
        <v>26</v>
      </c>
      <c r="D276" s="180">
        <v>162.61000000000001</v>
      </c>
      <c r="E276">
        <f>VLOOKUP(B276,'Step 2 Managed Network Services'!$B$57:$D$285,3,FALSE)</f>
        <v>162.61000000000001</v>
      </c>
      <c r="F276" s="132">
        <f t="shared" si="4"/>
        <v>0</v>
      </c>
    </row>
    <row r="277" spans="1:6" x14ac:dyDescent="0.35">
      <c r="A277" s="1" t="s">
        <v>28</v>
      </c>
      <c r="B277" s="1" t="s">
        <v>86</v>
      </c>
      <c r="C277" s="1" t="s">
        <v>26</v>
      </c>
      <c r="D277" s="180">
        <v>210.32</v>
      </c>
      <c r="E277">
        <f>VLOOKUP(B277,'Step 2 Managed Network Services'!$B$57:$D$285,3,FALSE)</f>
        <v>210.32</v>
      </c>
      <c r="F277" s="132">
        <f t="shared" si="4"/>
        <v>0</v>
      </c>
    </row>
    <row r="278" spans="1:6" x14ac:dyDescent="0.35">
      <c r="A278" s="1" t="s">
        <v>28</v>
      </c>
      <c r="B278" s="1" t="s">
        <v>85</v>
      </c>
      <c r="C278" s="1" t="s">
        <v>26</v>
      </c>
      <c r="D278" s="180">
        <v>295.64</v>
      </c>
      <c r="E278">
        <f>VLOOKUP(B278,'Step 2 Managed Network Services'!$B$57:$D$285,3,FALSE)</f>
        <v>295.64</v>
      </c>
      <c r="F278" s="132">
        <f t="shared" si="4"/>
        <v>0</v>
      </c>
    </row>
    <row r="279" spans="1:6" x14ac:dyDescent="0.35">
      <c r="A279" s="1" t="s">
        <v>28</v>
      </c>
      <c r="B279" s="1" t="s">
        <v>84</v>
      </c>
      <c r="C279" s="1" t="s">
        <v>26</v>
      </c>
      <c r="D279" s="180">
        <v>327.17</v>
      </c>
      <c r="E279">
        <f>VLOOKUP(B279,'Step 2 Managed Network Services'!$B$57:$D$285,3,FALSE)</f>
        <v>327.17</v>
      </c>
      <c r="F279" s="132">
        <f t="shared" si="4"/>
        <v>0</v>
      </c>
    </row>
    <row r="280" spans="1:6" x14ac:dyDescent="0.35">
      <c r="A280" s="1" t="s">
        <v>28</v>
      </c>
      <c r="B280" s="1" t="s">
        <v>83</v>
      </c>
      <c r="C280" s="1" t="s">
        <v>26</v>
      </c>
      <c r="D280" s="180">
        <v>363.87</v>
      </c>
      <c r="E280">
        <f>VLOOKUP(B280,'Step 2 Managed Network Services'!$B$57:$D$285,3,FALSE)</f>
        <v>363.87</v>
      </c>
      <c r="F280" s="132">
        <f t="shared" si="4"/>
        <v>0</v>
      </c>
    </row>
    <row r="281" spans="1:6" x14ac:dyDescent="0.35">
      <c r="A281" s="1" t="s">
        <v>28</v>
      </c>
      <c r="B281" s="1" t="s">
        <v>82</v>
      </c>
      <c r="C281" s="1" t="s">
        <v>26</v>
      </c>
      <c r="D281" s="180">
        <v>426.11</v>
      </c>
      <c r="E281">
        <f>VLOOKUP(B281,'Step 2 Managed Network Services'!$B$57:$D$285,3,FALSE)</f>
        <v>426.11</v>
      </c>
      <c r="F281" s="132">
        <f t="shared" si="4"/>
        <v>0</v>
      </c>
    </row>
    <row r="282" spans="1:6" x14ac:dyDescent="0.35">
      <c r="A282" s="1" t="s">
        <v>28</v>
      </c>
      <c r="B282" s="1" t="s">
        <v>81</v>
      </c>
      <c r="C282" s="1" t="s">
        <v>26</v>
      </c>
      <c r="D282" s="180">
        <v>496.62</v>
      </c>
      <c r="E282">
        <f>VLOOKUP(B282,'Step 2 Managed Network Services'!$B$57:$D$285,3,FALSE)</f>
        <v>496.62</v>
      </c>
      <c r="F282" s="132">
        <f t="shared" si="4"/>
        <v>0</v>
      </c>
    </row>
    <row r="283" spans="1:6" x14ac:dyDescent="0.35">
      <c r="A283" s="1" t="s">
        <v>28</v>
      </c>
      <c r="B283" s="1" t="s">
        <v>80</v>
      </c>
      <c r="C283" s="1" t="s">
        <v>26</v>
      </c>
      <c r="D283" s="180">
        <v>559.59</v>
      </c>
      <c r="E283">
        <f>VLOOKUP(B283,'Step 2 Managed Network Services'!$B$57:$D$285,3,FALSE)</f>
        <v>559.59</v>
      </c>
      <c r="F283" s="132">
        <f t="shared" si="4"/>
        <v>0</v>
      </c>
    </row>
    <row r="284" spans="1:6" x14ac:dyDescent="0.35">
      <c r="A284" s="1" t="s">
        <v>28</v>
      </c>
      <c r="B284" s="1" t="s">
        <v>79</v>
      </c>
      <c r="C284" s="1" t="s">
        <v>26</v>
      </c>
      <c r="D284" s="180">
        <v>729.02</v>
      </c>
      <c r="E284">
        <f>VLOOKUP(B284,'Step 2 Managed Network Services'!$B$57:$D$285,3,FALSE)</f>
        <v>729.02</v>
      </c>
      <c r="F284" s="132">
        <f t="shared" si="4"/>
        <v>0</v>
      </c>
    </row>
    <row r="285" spans="1:6" x14ac:dyDescent="0.35">
      <c r="A285" s="1" t="s">
        <v>28</v>
      </c>
      <c r="B285" s="1" t="s">
        <v>78</v>
      </c>
      <c r="C285" s="1" t="s">
        <v>26</v>
      </c>
      <c r="D285" s="180">
        <v>796.17</v>
      </c>
      <c r="E285">
        <f>VLOOKUP(B285,'Step 2 Managed Network Services'!$B$57:$D$285,3,FALSE)</f>
        <v>796.17</v>
      </c>
      <c r="F285" s="132">
        <f t="shared" si="4"/>
        <v>0</v>
      </c>
    </row>
    <row r="286" spans="1:6" x14ac:dyDescent="0.35">
      <c r="A286" s="1" t="s">
        <v>28</v>
      </c>
      <c r="B286" s="1" t="s">
        <v>77</v>
      </c>
      <c r="C286" s="1" t="s">
        <v>26</v>
      </c>
      <c r="D286" s="180">
        <v>863.32</v>
      </c>
      <c r="E286">
        <f>VLOOKUP(B286,'Step 2 Managed Network Services'!$B$57:$D$285,3,FALSE)</f>
        <v>863.32</v>
      </c>
      <c r="F286" s="132">
        <f t="shared" si="4"/>
        <v>0</v>
      </c>
    </row>
    <row r="287" spans="1:6" x14ac:dyDescent="0.35">
      <c r="A287" s="1" t="s">
        <v>28</v>
      </c>
      <c r="B287" s="1" t="s">
        <v>76</v>
      </c>
      <c r="C287" s="1" t="s">
        <v>26</v>
      </c>
      <c r="D287" s="180">
        <v>930.47</v>
      </c>
      <c r="E287">
        <f>VLOOKUP(B287,'Step 2 Managed Network Services'!$B$57:$D$285,3,FALSE)</f>
        <v>930.47</v>
      </c>
      <c r="F287" s="132">
        <f t="shared" si="4"/>
        <v>0</v>
      </c>
    </row>
    <row r="288" spans="1:6" x14ac:dyDescent="0.35">
      <c r="A288" s="1" t="s">
        <v>28</v>
      </c>
      <c r="B288" s="1" t="s">
        <v>679</v>
      </c>
      <c r="C288" s="1" t="s">
        <v>26</v>
      </c>
      <c r="D288" s="180">
        <v>1015.07</v>
      </c>
      <c r="E288">
        <f>VLOOKUP(B288,'Step 2 Managed Network Services'!$B$57:$D$285,3,FALSE)</f>
        <v>1015.07</v>
      </c>
      <c r="F288" s="132">
        <f t="shared" si="4"/>
        <v>0</v>
      </c>
    </row>
    <row r="289" spans="1:6" x14ac:dyDescent="0.35">
      <c r="A289" s="1" t="s">
        <v>28</v>
      </c>
      <c r="B289" s="1" t="s">
        <v>680</v>
      </c>
      <c r="C289" s="1" t="s">
        <v>26</v>
      </c>
      <c r="D289" s="180">
        <v>1099.6600000000001</v>
      </c>
      <c r="E289">
        <f>VLOOKUP(B289,'Step 2 Managed Network Services'!$B$57:$D$285,3,FALSE)</f>
        <v>1099.6600000000001</v>
      </c>
      <c r="F289" s="132">
        <f t="shared" ref="F289:F354" si="5">E289-D289</f>
        <v>0</v>
      </c>
    </row>
    <row r="290" spans="1:6" x14ac:dyDescent="0.35">
      <c r="A290" s="1" t="s">
        <v>28</v>
      </c>
      <c r="B290" s="1" t="s">
        <v>681</v>
      </c>
      <c r="C290" s="1" t="s">
        <v>26</v>
      </c>
      <c r="D290" s="180">
        <v>1184.25</v>
      </c>
      <c r="E290">
        <f>VLOOKUP(B290,'Step 2 Managed Network Services'!$B$57:$D$285,3,FALSE)</f>
        <v>1184.25</v>
      </c>
      <c r="F290" s="132">
        <f t="shared" si="5"/>
        <v>0</v>
      </c>
    </row>
    <row r="291" spans="1:6" x14ac:dyDescent="0.35">
      <c r="A291" s="1" t="s">
        <v>28</v>
      </c>
      <c r="B291" s="1" t="s">
        <v>682</v>
      </c>
      <c r="C291" s="1" t="s">
        <v>26</v>
      </c>
      <c r="D291" s="180">
        <v>1268.8399999999999</v>
      </c>
      <c r="E291">
        <f>VLOOKUP(B291,'Step 2 Managed Network Services'!$B$57:$D$285,3,FALSE)</f>
        <v>1268.8399999999999</v>
      </c>
      <c r="F291" s="132">
        <f t="shared" si="5"/>
        <v>0</v>
      </c>
    </row>
    <row r="292" spans="1:6" x14ac:dyDescent="0.35">
      <c r="A292" s="1" t="s">
        <v>28</v>
      </c>
      <c r="B292" s="1" t="s">
        <v>678</v>
      </c>
      <c r="C292" s="1" t="s">
        <v>26</v>
      </c>
      <c r="D292" s="180">
        <v>1353.43</v>
      </c>
      <c r="E292">
        <f>VLOOKUP(B292,'Step 2 Managed Network Services'!$B$57:$D$285,3,FALSE)</f>
        <v>1353.43</v>
      </c>
      <c r="F292" s="132">
        <f t="shared" si="5"/>
        <v>0</v>
      </c>
    </row>
    <row r="293" spans="1:6" x14ac:dyDescent="0.35">
      <c r="A293" s="1" t="s">
        <v>28</v>
      </c>
      <c r="B293" s="1" t="s">
        <v>75</v>
      </c>
      <c r="C293" s="1" t="s">
        <v>26</v>
      </c>
      <c r="D293" s="180">
        <v>423</v>
      </c>
      <c r="E293">
        <f>VLOOKUP(B293,'Step 2 Managed Network Services'!$B$57:$D$285,3,FALSE)</f>
        <v>423</v>
      </c>
      <c r="F293" s="132">
        <f t="shared" si="5"/>
        <v>0</v>
      </c>
    </row>
    <row r="294" spans="1:6" x14ac:dyDescent="0.35">
      <c r="A294" s="1" t="s">
        <v>28</v>
      </c>
      <c r="B294" s="1" t="s">
        <v>74</v>
      </c>
      <c r="C294" s="1" t="s">
        <v>26</v>
      </c>
      <c r="D294" s="180">
        <v>434</v>
      </c>
      <c r="E294">
        <f>VLOOKUP(B294,'Step 2 Managed Network Services'!$B$57:$D$285,3,FALSE)</f>
        <v>434</v>
      </c>
      <c r="F294" s="132">
        <f t="shared" si="5"/>
        <v>0</v>
      </c>
    </row>
    <row r="295" spans="1:6" x14ac:dyDescent="0.35">
      <c r="A295" s="1" t="s">
        <v>28</v>
      </c>
      <c r="B295" s="1" t="s">
        <v>73</v>
      </c>
      <c r="C295" s="1" t="s">
        <v>26</v>
      </c>
      <c r="D295" s="180">
        <v>534.27</v>
      </c>
      <c r="E295">
        <f>VLOOKUP(B295,'Step 2 Managed Network Services'!$B$57:$D$285,3,FALSE)</f>
        <v>534.27</v>
      </c>
      <c r="F295" s="132">
        <f t="shared" si="5"/>
        <v>0</v>
      </c>
    </row>
    <row r="296" spans="1:6" x14ac:dyDescent="0.35">
      <c r="A296" s="1" t="s">
        <v>28</v>
      </c>
      <c r="B296" s="1" t="s">
        <v>72</v>
      </c>
      <c r="C296" s="1" t="s">
        <v>26</v>
      </c>
      <c r="D296" s="180">
        <v>702.99</v>
      </c>
      <c r="E296">
        <f>VLOOKUP(B296,'Step 2 Managed Network Services'!$B$57:$D$285,3,FALSE)</f>
        <v>702.99</v>
      </c>
      <c r="F296" s="132">
        <f t="shared" si="5"/>
        <v>0</v>
      </c>
    </row>
    <row r="297" spans="1:6" x14ac:dyDescent="0.35">
      <c r="A297" s="1" t="s">
        <v>28</v>
      </c>
      <c r="B297" s="1" t="s">
        <v>71</v>
      </c>
      <c r="C297" s="1" t="s">
        <v>26</v>
      </c>
      <c r="D297" s="180">
        <v>878.74</v>
      </c>
      <c r="E297">
        <f>VLOOKUP(B297,'Step 2 Managed Network Services'!$B$57:$D$285,3,FALSE)</f>
        <v>878.74</v>
      </c>
      <c r="F297" s="132">
        <f t="shared" si="5"/>
        <v>0</v>
      </c>
    </row>
    <row r="298" spans="1:6" x14ac:dyDescent="0.35">
      <c r="A298" s="1" t="s">
        <v>28</v>
      </c>
      <c r="B298" s="1" t="s">
        <v>70</v>
      </c>
      <c r="C298" s="1" t="s">
        <v>26</v>
      </c>
      <c r="D298" s="180">
        <v>963.1</v>
      </c>
      <c r="E298">
        <f>VLOOKUP(B298,'Step 2 Managed Network Services'!$B$57:$D$285,3,FALSE)</f>
        <v>963.1</v>
      </c>
      <c r="F298" s="132">
        <f t="shared" si="5"/>
        <v>0</v>
      </c>
    </row>
    <row r="299" spans="1:6" x14ac:dyDescent="0.35">
      <c r="A299" s="1" t="s">
        <v>28</v>
      </c>
      <c r="B299" s="1" t="s">
        <v>69</v>
      </c>
      <c r="C299" s="1" t="s">
        <v>26</v>
      </c>
      <c r="D299" s="180">
        <v>984.19</v>
      </c>
      <c r="E299">
        <f>VLOOKUP(B299,'Step 2 Managed Network Services'!$B$57:$D$285,3,FALSE)</f>
        <v>984.19</v>
      </c>
      <c r="F299" s="132">
        <f t="shared" si="5"/>
        <v>0</v>
      </c>
    </row>
    <row r="300" spans="1:6" x14ac:dyDescent="0.35">
      <c r="A300" s="1" t="s">
        <v>28</v>
      </c>
      <c r="B300" s="1" t="s">
        <v>68</v>
      </c>
      <c r="C300" s="1" t="s">
        <v>26</v>
      </c>
      <c r="D300" s="180">
        <v>1195.0899999999999</v>
      </c>
      <c r="E300">
        <f>VLOOKUP(B300,'Step 2 Managed Network Services'!$B$57:$D$285,3,FALSE)</f>
        <v>1195.0899999999999</v>
      </c>
      <c r="F300" s="132">
        <f t="shared" si="5"/>
        <v>0</v>
      </c>
    </row>
    <row r="301" spans="1:6" x14ac:dyDescent="0.35">
      <c r="A301" s="1" t="s">
        <v>28</v>
      </c>
      <c r="B301" s="1" t="s">
        <v>67</v>
      </c>
      <c r="C301" s="1" t="s">
        <v>26</v>
      </c>
      <c r="D301" s="180">
        <v>1546.58</v>
      </c>
      <c r="E301">
        <f>VLOOKUP(B301,'Step 2 Managed Network Services'!$B$57:$D$285,3,FALSE)</f>
        <v>1546.58</v>
      </c>
      <c r="F301" s="132">
        <f t="shared" si="5"/>
        <v>0</v>
      </c>
    </row>
    <row r="302" spans="1:6" x14ac:dyDescent="0.35">
      <c r="A302" s="1" t="s">
        <v>28</v>
      </c>
      <c r="B302" s="1" t="s">
        <v>66</v>
      </c>
      <c r="C302" s="1" t="s">
        <v>26</v>
      </c>
      <c r="D302" s="180">
        <v>1884</v>
      </c>
      <c r="E302">
        <f>VLOOKUP(B302,'Step 2 Managed Network Services'!$B$57:$D$285,3,FALSE)</f>
        <v>1884</v>
      </c>
      <c r="F302" s="132">
        <f t="shared" si="5"/>
        <v>0</v>
      </c>
    </row>
    <row r="303" spans="1:6" x14ac:dyDescent="0.35">
      <c r="A303" s="1" t="s">
        <v>28</v>
      </c>
      <c r="B303" s="1" t="s">
        <v>65</v>
      </c>
      <c r="C303" s="1" t="s">
        <v>26</v>
      </c>
      <c r="D303" s="180">
        <v>2170</v>
      </c>
      <c r="E303">
        <f>VLOOKUP(B303,'Step 2 Managed Network Services'!$B$57:$D$285,3,FALSE)</f>
        <v>2170</v>
      </c>
      <c r="F303" s="132">
        <f t="shared" si="5"/>
        <v>0</v>
      </c>
    </row>
    <row r="304" spans="1:6" x14ac:dyDescent="0.35">
      <c r="A304" s="1" t="s">
        <v>28</v>
      </c>
      <c r="B304" s="1" t="s">
        <v>64</v>
      </c>
      <c r="C304" s="1" t="s">
        <v>26</v>
      </c>
      <c r="D304" s="180">
        <v>2284.7199999999998</v>
      </c>
      <c r="E304">
        <f>VLOOKUP(B304,'Step 2 Managed Network Services'!$B$57:$D$285,3,FALSE)</f>
        <v>2284.7199999999998</v>
      </c>
      <c r="F304" s="132">
        <f t="shared" si="5"/>
        <v>0</v>
      </c>
    </row>
    <row r="305" spans="1:6" x14ac:dyDescent="0.35">
      <c r="A305" s="1" t="s">
        <v>28</v>
      </c>
      <c r="B305" s="1" t="s">
        <v>63</v>
      </c>
      <c r="C305" s="1" t="s">
        <v>26</v>
      </c>
      <c r="D305" s="180">
        <v>2460.4699999999998</v>
      </c>
      <c r="E305">
        <f>VLOOKUP(B305,'Step 2 Managed Network Services'!$B$57:$D$285,3,FALSE)</f>
        <v>2460.4699999999998</v>
      </c>
      <c r="F305" s="132">
        <f t="shared" si="5"/>
        <v>0</v>
      </c>
    </row>
    <row r="306" spans="1:6" x14ac:dyDescent="0.35">
      <c r="A306" s="1" t="s">
        <v>28</v>
      </c>
      <c r="B306" s="1" t="s">
        <v>62</v>
      </c>
      <c r="C306" s="1" t="s">
        <v>26</v>
      </c>
      <c r="D306" s="180">
        <v>489.79</v>
      </c>
      <c r="E306">
        <f>VLOOKUP(B306,'Step 2 Managed Network Services'!$B$57:$D$285,3,FALSE)</f>
        <v>489.79</v>
      </c>
      <c r="F306" s="132">
        <f t="shared" si="5"/>
        <v>0</v>
      </c>
    </row>
    <row r="307" spans="1:6" x14ac:dyDescent="0.35">
      <c r="A307" s="1" t="s">
        <v>28</v>
      </c>
      <c r="B307" s="1" t="s">
        <v>61</v>
      </c>
      <c r="C307" s="1" t="s">
        <v>26</v>
      </c>
      <c r="D307" s="180">
        <v>489.79</v>
      </c>
      <c r="E307">
        <f>VLOOKUP(B307,'Step 2 Managed Network Services'!$B$57:$D$285,3,FALSE)</f>
        <v>489.79</v>
      </c>
      <c r="F307" s="132">
        <f t="shared" si="5"/>
        <v>0</v>
      </c>
    </row>
    <row r="308" spans="1:6" x14ac:dyDescent="0.35">
      <c r="A308" s="1" t="s">
        <v>28</v>
      </c>
      <c r="B308" s="1" t="s">
        <v>60</v>
      </c>
      <c r="C308" s="1" t="s">
        <v>26</v>
      </c>
      <c r="D308" s="180">
        <v>632.86</v>
      </c>
      <c r="E308">
        <f>VLOOKUP(B308,'Step 2 Managed Network Services'!$B$57:$D$285,3,FALSE)</f>
        <v>632.86</v>
      </c>
      <c r="F308" s="132">
        <f t="shared" si="5"/>
        <v>0</v>
      </c>
    </row>
    <row r="309" spans="1:6" x14ac:dyDescent="0.35">
      <c r="A309" s="1" t="s">
        <v>28</v>
      </c>
      <c r="B309" s="1" t="s">
        <v>59</v>
      </c>
      <c r="C309" s="1" t="s">
        <v>26</v>
      </c>
      <c r="D309" s="180">
        <v>881.08</v>
      </c>
      <c r="E309">
        <f>VLOOKUP(B309,'Step 2 Managed Network Services'!$B$57:$D$285,3,FALSE)</f>
        <v>881.08</v>
      </c>
      <c r="F309" s="132">
        <f t="shared" si="5"/>
        <v>0</v>
      </c>
    </row>
    <row r="310" spans="1:6" x14ac:dyDescent="0.35">
      <c r="A310" s="1" t="s">
        <v>28</v>
      </c>
      <c r="B310" s="1" t="s">
        <v>688</v>
      </c>
      <c r="C310" s="1" t="s">
        <v>26</v>
      </c>
      <c r="D310" s="180">
        <v>710.55</v>
      </c>
      <c r="E310">
        <f>VLOOKUP(B310,'Step 2 Managed Network Services'!$B$57:$D$285,3,FALSE)</f>
        <v>710.55</v>
      </c>
      <c r="F310" s="132">
        <f t="shared" si="5"/>
        <v>0</v>
      </c>
    </row>
    <row r="311" spans="1:6" x14ac:dyDescent="0.35">
      <c r="A311" s="1" t="s">
        <v>28</v>
      </c>
      <c r="B311" s="1" t="s">
        <v>58</v>
      </c>
      <c r="C311" s="1" t="s">
        <v>26</v>
      </c>
      <c r="D311" s="180">
        <v>735.93</v>
      </c>
      <c r="E311">
        <f>VLOOKUP(B311,'Step 2 Managed Network Services'!$B$57:$D$285,3,FALSE)</f>
        <v>735.93</v>
      </c>
      <c r="F311" s="132">
        <f t="shared" si="5"/>
        <v>0</v>
      </c>
    </row>
    <row r="312" spans="1:6" x14ac:dyDescent="0.35">
      <c r="A312" s="1" t="s">
        <v>28</v>
      </c>
      <c r="B312" s="1" t="s">
        <v>57</v>
      </c>
      <c r="C312" s="1" t="s">
        <v>26</v>
      </c>
      <c r="D312" s="180">
        <v>918</v>
      </c>
      <c r="E312">
        <f>VLOOKUP(B312,'Step 2 Managed Network Services'!$B$57:$D$285,3,FALSE)</f>
        <v>918</v>
      </c>
      <c r="F312" s="132">
        <f t="shared" si="5"/>
        <v>0</v>
      </c>
    </row>
    <row r="313" spans="1:6" x14ac:dyDescent="0.35">
      <c r="A313" s="1" t="s">
        <v>28</v>
      </c>
      <c r="B313" s="1" t="s">
        <v>56</v>
      </c>
      <c r="C313" s="1" t="s">
        <v>26</v>
      </c>
      <c r="D313" s="180">
        <v>752.85</v>
      </c>
      <c r="E313">
        <f>VLOOKUP(B313,'Step 2 Managed Network Services'!$B$57:$D$285,3,FALSE)</f>
        <v>752.85</v>
      </c>
      <c r="F313" s="132">
        <f t="shared" si="5"/>
        <v>0</v>
      </c>
    </row>
    <row r="314" spans="1:6" x14ac:dyDescent="0.35">
      <c r="A314" s="1" t="s">
        <v>28</v>
      </c>
      <c r="B314" s="1" t="s">
        <v>55</v>
      </c>
      <c r="C314" s="1" t="s">
        <v>26</v>
      </c>
      <c r="D314" s="180">
        <v>1091.8499999999999</v>
      </c>
      <c r="E314">
        <f>VLOOKUP(B314,'Step 2 Managed Network Services'!$B$57:$D$285,3,FALSE)</f>
        <v>1091.8499999999999</v>
      </c>
      <c r="F314" s="132">
        <f t="shared" si="5"/>
        <v>0</v>
      </c>
    </row>
    <row r="315" spans="1:6" x14ac:dyDescent="0.35">
      <c r="A315" s="1" t="s">
        <v>28</v>
      </c>
      <c r="B315" s="1" t="s">
        <v>694</v>
      </c>
      <c r="C315" s="1" t="s">
        <v>26</v>
      </c>
      <c r="D315" s="180">
        <v>769.76</v>
      </c>
      <c r="E315">
        <f>VLOOKUP(B315,'Step 2 Managed Network Services'!$B$57:$D$285,3,FALSE)</f>
        <v>769.76</v>
      </c>
      <c r="F315" s="132">
        <f t="shared" si="5"/>
        <v>0</v>
      </c>
    </row>
    <row r="316" spans="1:6" x14ac:dyDescent="0.35">
      <c r="A316" s="1" t="s">
        <v>28</v>
      </c>
      <c r="B316" s="1" t="s">
        <v>54</v>
      </c>
      <c r="C316" s="1" t="s">
        <v>26</v>
      </c>
      <c r="D316" s="180">
        <v>778.22</v>
      </c>
      <c r="E316">
        <f>VLOOKUP(B316,'Step 2 Managed Network Services'!$B$57:$D$285,3,FALSE)</f>
        <v>778.22</v>
      </c>
      <c r="F316" s="132">
        <f t="shared" si="5"/>
        <v>0</v>
      </c>
    </row>
    <row r="317" spans="1:6" x14ac:dyDescent="0.35">
      <c r="A317" s="1" t="s">
        <v>28</v>
      </c>
      <c r="B317" s="1" t="s">
        <v>53</v>
      </c>
      <c r="C317" s="1" t="s">
        <v>26</v>
      </c>
      <c r="D317" s="180">
        <v>786.68</v>
      </c>
      <c r="E317">
        <f>VLOOKUP(B317,'Step 2 Managed Network Services'!$B$57:$D$285,3,FALSE)</f>
        <v>786.68</v>
      </c>
      <c r="F317" s="132">
        <f t="shared" si="5"/>
        <v>0</v>
      </c>
    </row>
    <row r="318" spans="1:6" x14ac:dyDescent="0.35">
      <c r="A318" s="1" t="s">
        <v>28</v>
      </c>
      <c r="B318" s="1" t="s">
        <v>52</v>
      </c>
      <c r="C318" s="1" t="s">
        <v>26</v>
      </c>
      <c r="D318" s="180">
        <v>1497.4</v>
      </c>
      <c r="E318">
        <f>VLOOKUP(B318,'Step 2 Managed Network Services'!$B$57:$D$285,3,FALSE)</f>
        <v>1497.4</v>
      </c>
      <c r="F318" s="132">
        <f t="shared" si="5"/>
        <v>0</v>
      </c>
    </row>
    <row r="319" spans="1:6" x14ac:dyDescent="0.35">
      <c r="A319" s="1" t="s">
        <v>28</v>
      </c>
      <c r="B319" s="1" t="s">
        <v>752</v>
      </c>
      <c r="C319" s="1" t="s">
        <v>26</v>
      </c>
      <c r="D319" s="180">
        <v>795.14</v>
      </c>
      <c r="E319">
        <f>VLOOKUP(B319,'Step 2 Managed Network Services'!$B$57:$D$285,3,FALSE)</f>
        <v>795.14</v>
      </c>
      <c r="F319" s="132">
        <f t="shared" si="5"/>
        <v>0</v>
      </c>
    </row>
    <row r="320" spans="1:6" x14ac:dyDescent="0.35">
      <c r="A320" s="1" t="s">
        <v>28</v>
      </c>
      <c r="B320" s="1" t="s">
        <v>51</v>
      </c>
      <c r="C320" s="1" t="s">
        <v>26</v>
      </c>
      <c r="D320" s="180">
        <v>803.6</v>
      </c>
      <c r="E320">
        <f>VLOOKUP(B320,'Step 2 Managed Network Services'!$B$57:$D$285,3,FALSE)</f>
        <v>803.6</v>
      </c>
      <c r="F320" s="132">
        <f t="shared" si="5"/>
        <v>0</v>
      </c>
    </row>
    <row r="321" spans="1:6" x14ac:dyDescent="0.35">
      <c r="A321" s="1" t="s">
        <v>28</v>
      </c>
      <c r="B321" s="1" t="s">
        <v>50</v>
      </c>
      <c r="C321" s="1" t="s">
        <v>26</v>
      </c>
      <c r="D321" s="180">
        <v>888.19</v>
      </c>
      <c r="E321">
        <f>VLOOKUP(B321,'Step 2 Managed Network Services'!$B$57:$D$285,3,FALSE)</f>
        <v>888.19</v>
      </c>
      <c r="F321" s="132">
        <f t="shared" si="5"/>
        <v>0</v>
      </c>
    </row>
    <row r="322" spans="1:6" x14ac:dyDescent="0.35">
      <c r="A322" s="1" t="s">
        <v>28</v>
      </c>
      <c r="B322" s="1" t="s">
        <v>49</v>
      </c>
      <c r="C322" s="1" t="s">
        <v>26</v>
      </c>
      <c r="D322" s="180">
        <v>1043.83</v>
      </c>
      <c r="E322">
        <f>VLOOKUP(B322,'Step 2 Managed Network Services'!$B$57:$D$285,3,FALSE)</f>
        <v>1043.83</v>
      </c>
      <c r="F322" s="132">
        <f t="shared" si="5"/>
        <v>0</v>
      </c>
    </row>
    <row r="323" spans="1:6" x14ac:dyDescent="0.35">
      <c r="A323" s="1" t="s">
        <v>28</v>
      </c>
      <c r="B323" s="1" t="s">
        <v>48</v>
      </c>
      <c r="C323" s="1" t="s">
        <v>26</v>
      </c>
      <c r="D323" s="180">
        <v>1099.6600000000001</v>
      </c>
      <c r="E323">
        <f>VLOOKUP(B323,'Step 2 Managed Network Services'!$B$57:$D$285,3,FALSE)</f>
        <v>1099.6600000000001</v>
      </c>
      <c r="F323" s="132">
        <f t="shared" si="5"/>
        <v>0</v>
      </c>
    </row>
    <row r="324" spans="1:6" x14ac:dyDescent="0.35">
      <c r="A324" s="1" t="s">
        <v>28</v>
      </c>
      <c r="B324" s="1" t="s">
        <v>47</v>
      </c>
      <c r="C324" s="1" t="s">
        <v>26</v>
      </c>
      <c r="D324" s="180">
        <v>1125.04</v>
      </c>
      <c r="E324">
        <f>VLOOKUP(B324,'Step 2 Managed Network Services'!$B$57:$D$285,3,FALSE)</f>
        <v>1125.04</v>
      </c>
      <c r="F324" s="132">
        <f t="shared" si="5"/>
        <v>0</v>
      </c>
    </row>
    <row r="325" spans="1:6" x14ac:dyDescent="0.35">
      <c r="A325" s="1" t="s">
        <v>28</v>
      </c>
      <c r="B325" s="1" t="s">
        <v>46</v>
      </c>
      <c r="C325" s="1" t="s">
        <v>26</v>
      </c>
      <c r="D325" s="180">
        <v>1141.96</v>
      </c>
      <c r="E325">
        <f>VLOOKUP(B325,'Step 2 Managed Network Services'!$B$57:$D$285,3,FALSE)</f>
        <v>1141.96</v>
      </c>
      <c r="F325" s="132">
        <f t="shared" si="5"/>
        <v>0</v>
      </c>
    </row>
    <row r="326" spans="1:6" ht="17" x14ac:dyDescent="0.4">
      <c r="A326" s="254" t="s">
        <v>213</v>
      </c>
      <c r="B326" s="255"/>
      <c r="C326" s="255"/>
      <c r="D326" s="256"/>
      <c r="F326" s="132"/>
    </row>
    <row r="327" spans="1:6" x14ac:dyDescent="0.35">
      <c r="A327" s="201" t="s">
        <v>0</v>
      </c>
      <c r="B327" s="201" t="s">
        <v>1</v>
      </c>
      <c r="C327" s="201" t="s">
        <v>2</v>
      </c>
      <c r="D327" s="202" t="s">
        <v>714</v>
      </c>
      <c r="F327" s="132"/>
    </row>
    <row r="328" spans="1:6" x14ac:dyDescent="0.35">
      <c r="A328" s="1" t="s">
        <v>28</v>
      </c>
      <c r="B328" s="1" t="s">
        <v>45</v>
      </c>
      <c r="C328" s="1" t="s">
        <v>26</v>
      </c>
      <c r="D328" s="180">
        <v>1226.55</v>
      </c>
      <c r="E328">
        <f>VLOOKUP(B328,'Step 2 Managed Network Services'!$B$57:$D$285,3,FALSE)</f>
        <v>1226.55</v>
      </c>
      <c r="F328" s="132">
        <f t="shared" si="5"/>
        <v>0</v>
      </c>
    </row>
    <row r="329" spans="1:6" x14ac:dyDescent="0.35">
      <c r="A329" s="1" t="s">
        <v>28</v>
      </c>
      <c r="B329" s="1" t="s">
        <v>44</v>
      </c>
      <c r="C329" s="1" t="s">
        <v>26</v>
      </c>
      <c r="D329" s="180">
        <v>1316.21</v>
      </c>
      <c r="E329">
        <f>VLOOKUP(B329,'Step 2 Managed Network Services'!$B$57:$D$285,3,FALSE)</f>
        <v>1316.21</v>
      </c>
      <c r="F329" s="132">
        <f t="shared" si="5"/>
        <v>0</v>
      </c>
    </row>
    <row r="330" spans="1:6" x14ac:dyDescent="0.35">
      <c r="A330" s="1" t="s">
        <v>28</v>
      </c>
      <c r="B330" s="1" t="s">
        <v>43</v>
      </c>
      <c r="C330" s="1" t="s">
        <v>26</v>
      </c>
      <c r="D330" s="180">
        <v>1378.81</v>
      </c>
      <c r="E330">
        <f>VLOOKUP(B330,'Step 2 Managed Network Services'!$B$57:$D$285,3,FALSE)</f>
        <v>1378.81</v>
      </c>
      <c r="F330" s="132">
        <f t="shared" si="5"/>
        <v>0</v>
      </c>
    </row>
    <row r="331" spans="1:6" x14ac:dyDescent="0.35">
      <c r="A331" s="1" t="s">
        <v>28</v>
      </c>
      <c r="B331" s="1" t="s">
        <v>42</v>
      </c>
      <c r="C331" s="1" t="s">
        <v>26</v>
      </c>
      <c r="D331" s="180">
        <v>1387.27</v>
      </c>
      <c r="E331">
        <f>VLOOKUP(B331,'Step 2 Managed Network Services'!$B$57:$D$285,3,FALSE)</f>
        <v>1387.27</v>
      </c>
      <c r="F331" s="132">
        <f t="shared" si="5"/>
        <v>0</v>
      </c>
    </row>
    <row r="332" spans="1:6" x14ac:dyDescent="0.35">
      <c r="A332" s="1" t="s">
        <v>28</v>
      </c>
      <c r="B332" s="1" t="s">
        <v>41</v>
      </c>
      <c r="C332" s="1" t="s">
        <v>26</v>
      </c>
      <c r="D332" s="180">
        <v>1395.73</v>
      </c>
      <c r="E332">
        <f>VLOOKUP(B332,'Step 2 Managed Network Services'!$B$57:$D$285,3,FALSE)</f>
        <v>1395.73</v>
      </c>
      <c r="F332" s="132">
        <f t="shared" si="5"/>
        <v>0</v>
      </c>
    </row>
    <row r="333" spans="1:6" x14ac:dyDescent="0.35">
      <c r="A333" s="1" t="s">
        <v>28</v>
      </c>
      <c r="B333" s="1" t="s">
        <v>40</v>
      </c>
      <c r="C333" s="1" t="s">
        <v>26</v>
      </c>
      <c r="D333" s="180">
        <v>1607.2</v>
      </c>
      <c r="E333">
        <f>VLOOKUP(B333,'Step 2 Managed Network Services'!$B$57:$D$285,3,FALSE)</f>
        <v>1607.2</v>
      </c>
      <c r="F333" s="132">
        <f t="shared" si="5"/>
        <v>0</v>
      </c>
    </row>
    <row r="334" spans="1:6" x14ac:dyDescent="0.35">
      <c r="A334" s="1" t="s">
        <v>28</v>
      </c>
      <c r="B334" s="1" t="s">
        <v>39</v>
      </c>
      <c r="C334" s="1" t="s">
        <v>26</v>
      </c>
      <c r="D334" s="180">
        <v>1695.17</v>
      </c>
      <c r="E334">
        <f>VLOOKUP(B334,'Step 2 Managed Network Services'!$B$57:$D$285,3,FALSE)</f>
        <v>1695.17</v>
      </c>
      <c r="F334" s="132">
        <f t="shared" si="5"/>
        <v>0</v>
      </c>
    </row>
    <row r="335" spans="1:6" x14ac:dyDescent="0.35">
      <c r="A335" s="1" t="s">
        <v>28</v>
      </c>
      <c r="B335" s="1" t="s">
        <v>38</v>
      </c>
      <c r="C335" s="1" t="s">
        <v>26</v>
      </c>
      <c r="D335" s="180">
        <v>2207.7800000000002</v>
      </c>
      <c r="E335">
        <f>VLOOKUP(B335,'Step 2 Managed Network Services'!$B$57:$D$285,3,FALSE)</f>
        <v>2207.7800000000002</v>
      </c>
      <c r="F335" s="132">
        <f t="shared" si="5"/>
        <v>0</v>
      </c>
    </row>
    <row r="336" spans="1:6" x14ac:dyDescent="0.35">
      <c r="A336" s="1" t="s">
        <v>28</v>
      </c>
      <c r="B336" s="1" t="s">
        <v>37</v>
      </c>
      <c r="C336" s="1" t="s">
        <v>26</v>
      </c>
      <c r="D336" s="180">
        <v>2706.86</v>
      </c>
      <c r="E336">
        <f>VLOOKUP(B336,'Step 2 Managed Network Services'!$B$57:$D$285,3,FALSE)</f>
        <v>2706.86</v>
      </c>
      <c r="F336" s="132">
        <f t="shared" si="5"/>
        <v>0</v>
      </c>
    </row>
    <row r="337" spans="1:6" x14ac:dyDescent="0.35">
      <c r="A337" s="1" t="s">
        <v>28</v>
      </c>
      <c r="B337" s="1" t="s">
        <v>36</v>
      </c>
      <c r="C337" s="1" t="s">
        <v>26</v>
      </c>
      <c r="D337" s="180">
        <v>2960.63</v>
      </c>
      <c r="E337">
        <f>VLOOKUP(B337,'Step 2 Managed Network Services'!$B$57:$D$285,3,FALSE)</f>
        <v>2960.63</v>
      </c>
      <c r="F337" s="132">
        <f t="shared" si="5"/>
        <v>0</v>
      </c>
    </row>
    <row r="338" spans="1:6" x14ac:dyDescent="0.35">
      <c r="A338" s="1" t="s">
        <v>28</v>
      </c>
      <c r="B338" s="1" t="s">
        <v>35</v>
      </c>
      <c r="C338" s="1" t="s">
        <v>26</v>
      </c>
      <c r="D338" s="180">
        <v>3298.99</v>
      </c>
      <c r="E338">
        <f>VLOOKUP(B338,'Step 2 Managed Network Services'!$B$57:$D$285,3,FALSE)</f>
        <v>3298.99</v>
      </c>
      <c r="F338" s="132">
        <f t="shared" si="5"/>
        <v>0</v>
      </c>
    </row>
    <row r="339" spans="1:6" x14ac:dyDescent="0.35">
      <c r="A339" s="1" t="s">
        <v>28</v>
      </c>
      <c r="B339" s="1" t="s">
        <v>34</v>
      </c>
      <c r="C339" s="1" t="s">
        <v>26</v>
      </c>
      <c r="D339" s="180">
        <v>3764.23</v>
      </c>
      <c r="E339">
        <f>VLOOKUP(B339,'Step 2 Managed Network Services'!$B$57:$D$285,3,FALSE)</f>
        <v>3764.23</v>
      </c>
      <c r="F339" s="132">
        <f t="shared" si="5"/>
        <v>0</v>
      </c>
    </row>
    <row r="340" spans="1:6" x14ac:dyDescent="0.35">
      <c r="A340" s="1" t="s">
        <v>28</v>
      </c>
      <c r="B340" s="1" t="s">
        <v>33</v>
      </c>
      <c r="C340" s="1" t="s">
        <v>26</v>
      </c>
      <c r="D340" s="180">
        <v>4168.5600000000004</v>
      </c>
      <c r="E340">
        <f>VLOOKUP(B340,'Step 2 Managed Network Services'!$B$57:$D$285,3,FALSE)</f>
        <v>4168.5600000000004</v>
      </c>
      <c r="F340" s="132">
        <f t="shared" si="5"/>
        <v>0</v>
      </c>
    </row>
    <row r="341" spans="1:6" x14ac:dyDescent="0.35">
      <c r="A341" s="1" t="s">
        <v>28</v>
      </c>
      <c r="B341" s="1" t="s">
        <v>32</v>
      </c>
      <c r="C341" s="1" t="s">
        <v>26</v>
      </c>
      <c r="D341" s="180">
        <v>4440.9399999999996</v>
      </c>
      <c r="E341">
        <f>VLOOKUP(B341,'Step 2 Managed Network Services'!$B$57:$D$285,3,FALSE)</f>
        <v>4440.9399999999996</v>
      </c>
      <c r="F341" s="132">
        <f t="shared" si="5"/>
        <v>0</v>
      </c>
    </row>
    <row r="342" spans="1:6" x14ac:dyDescent="0.35">
      <c r="A342" s="1" t="s">
        <v>28</v>
      </c>
      <c r="B342" s="1" t="s">
        <v>31</v>
      </c>
      <c r="C342" s="1" t="s">
        <v>26</v>
      </c>
      <c r="D342" s="180">
        <v>4737</v>
      </c>
      <c r="E342">
        <f>VLOOKUP(B342,'Step 2 Managed Network Services'!$B$57:$D$285,3,FALSE)</f>
        <v>4737</v>
      </c>
      <c r="F342" s="132">
        <f t="shared" si="5"/>
        <v>0</v>
      </c>
    </row>
    <row r="343" spans="1:6" x14ac:dyDescent="0.35">
      <c r="A343" s="1" t="s">
        <v>28</v>
      </c>
      <c r="B343" s="1" t="s">
        <v>30</v>
      </c>
      <c r="C343" s="1" t="s">
        <v>26</v>
      </c>
      <c r="D343" s="180">
        <v>5244.54</v>
      </c>
      <c r="E343">
        <f>VLOOKUP(B343,'Step 2 Managed Network Services'!$B$57:$D$285,3,FALSE)</f>
        <v>5244.54</v>
      </c>
      <c r="F343" s="132">
        <f t="shared" si="5"/>
        <v>0</v>
      </c>
    </row>
    <row r="344" spans="1:6" x14ac:dyDescent="0.35">
      <c r="A344" s="1" t="s">
        <v>28</v>
      </c>
      <c r="B344" s="1" t="s">
        <v>29</v>
      </c>
      <c r="C344" s="1" t="s">
        <v>26</v>
      </c>
      <c r="D344" s="180">
        <v>5921.26</v>
      </c>
      <c r="E344">
        <f>VLOOKUP(B344,'Step 2 Managed Network Services'!$B$57:$D$285,3,FALSE)</f>
        <v>5921.26</v>
      </c>
      <c r="F344" s="132">
        <f t="shared" si="5"/>
        <v>0</v>
      </c>
    </row>
    <row r="345" spans="1:6" x14ac:dyDescent="0.35">
      <c r="A345" s="1" t="s">
        <v>28</v>
      </c>
      <c r="B345" s="1" t="s">
        <v>27</v>
      </c>
      <c r="C345" s="1" t="s">
        <v>26</v>
      </c>
      <c r="D345" s="180">
        <v>6208.86</v>
      </c>
      <c r="E345">
        <f>VLOOKUP(B345,'Step 2 Managed Network Services'!$B$57:$D$285,3,FALSE)</f>
        <v>6208.86</v>
      </c>
      <c r="F345" s="132">
        <f t="shared" si="5"/>
        <v>0</v>
      </c>
    </row>
    <row r="346" spans="1:6" x14ac:dyDescent="0.35">
      <c r="A346" s="1" t="s">
        <v>28</v>
      </c>
      <c r="B346" s="1" t="s">
        <v>686</v>
      </c>
      <c r="C346" s="1" t="s">
        <v>26</v>
      </c>
      <c r="D346" s="180">
        <v>7190.1</v>
      </c>
      <c r="E346">
        <f>VLOOKUP(B346,'Step 2 Managed Network Services'!$B$57:$D$285,3,FALSE)</f>
        <v>7190.1</v>
      </c>
      <c r="F346" s="132">
        <f t="shared" si="5"/>
        <v>0</v>
      </c>
    </row>
    <row r="347" spans="1:6" x14ac:dyDescent="0.35">
      <c r="A347" s="1" t="s">
        <v>28</v>
      </c>
      <c r="B347" s="1" t="s">
        <v>689</v>
      </c>
      <c r="C347" s="1" t="s">
        <v>26</v>
      </c>
      <c r="D347" s="180">
        <v>7866.81</v>
      </c>
      <c r="E347">
        <f>VLOOKUP(B347,'Step 2 Managed Network Services'!$B$57:$D$285,3,FALSE)</f>
        <v>7866.81</v>
      </c>
      <c r="F347" s="132">
        <f t="shared" si="5"/>
        <v>0</v>
      </c>
    </row>
    <row r="348" spans="1:6" x14ac:dyDescent="0.35">
      <c r="A348" s="1" t="s">
        <v>28</v>
      </c>
      <c r="B348" s="1" t="s">
        <v>692</v>
      </c>
      <c r="C348" s="1" t="s">
        <v>26</v>
      </c>
      <c r="D348" s="180">
        <v>8374.35</v>
      </c>
      <c r="E348">
        <f>VLOOKUP(B348,'Step 2 Managed Network Services'!$B$57:$D$285,3,FALSE)</f>
        <v>8374.35</v>
      </c>
      <c r="F348" s="132">
        <f t="shared" si="5"/>
        <v>0</v>
      </c>
    </row>
    <row r="349" spans="1:6" x14ac:dyDescent="0.35">
      <c r="A349" s="1" t="s">
        <v>28</v>
      </c>
      <c r="B349" s="1" t="s">
        <v>695</v>
      </c>
      <c r="C349" s="1" t="s">
        <v>26</v>
      </c>
      <c r="D349" s="180">
        <v>9051.06</v>
      </c>
      <c r="E349">
        <f>VLOOKUP(B349,'Step 2 Managed Network Services'!$B$57:$D$285,3,FALSE)</f>
        <v>9051.06</v>
      </c>
      <c r="F349" s="132">
        <f t="shared" si="5"/>
        <v>0</v>
      </c>
    </row>
    <row r="350" spans="1:6" x14ac:dyDescent="0.35">
      <c r="A350" s="1" t="s">
        <v>28</v>
      </c>
      <c r="B350" s="1" t="s">
        <v>683</v>
      </c>
      <c r="C350" s="1" t="s">
        <v>26</v>
      </c>
      <c r="D350" s="180">
        <v>9913.8799999999992</v>
      </c>
      <c r="E350">
        <f>VLOOKUP(B350,'Step 2 Managed Network Services'!$B$57:$D$285,3,FALSE)</f>
        <v>9913.8799999999992</v>
      </c>
      <c r="F350" s="132">
        <f t="shared" si="5"/>
        <v>0</v>
      </c>
    </row>
    <row r="351" spans="1:6" x14ac:dyDescent="0.35">
      <c r="A351" s="1" t="s">
        <v>28</v>
      </c>
      <c r="B351" s="1" t="s">
        <v>311</v>
      </c>
      <c r="C351" s="1" t="s">
        <v>26</v>
      </c>
      <c r="D351" s="180">
        <v>3111</v>
      </c>
      <c r="E351">
        <f>VLOOKUP(B351,'Step 2 Managed Network Services'!$B$57:$D$285,3,FALSE)</f>
        <v>3111</v>
      </c>
      <c r="F351" s="132">
        <f t="shared" si="5"/>
        <v>0</v>
      </c>
    </row>
    <row r="352" spans="1:6" x14ac:dyDescent="0.35">
      <c r="A352" s="1" t="s">
        <v>28</v>
      </c>
      <c r="B352" s="1" t="s">
        <v>312</v>
      </c>
      <c r="C352" s="1" t="s">
        <v>26</v>
      </c>
      <c r="D352" s="180">
        <v>3470</v>
      </c>
      <c r="E352">
        <f>VLOOKUP(B352,'Step 2 Managed Network Services'!$B$57:$D$285,3,FALSE)</f>
        <v>3470</v>
      </c>
      <c r="F352" s="132">
        <f t="shared" si="5"/>
        <v>0</v>
      </c>
    </row>
    <row r="353" spans="1:6" x14ac:dyDescent="0.35">
      <c r="A353" s="1" t="s">
        <v>28</v>
      </c>
      <c r="B353" s="1" t="s">
        <v>313</v>
      </c>
      <c r="C353" s="1" t="s">
        <v>26</v>
      </c>
      <c r="D353" s="180">
        <v>3710</v>
      </c>
      <c r="E353">
        <f>VLOOKUP(B353,'Step 2 Managed Network Services'!$B$57:$D$285,3,FALSE)</f>
        <v>3710</v>
      </c>
      <c r="F353" s="132">
        <f t="shared" ref="F353" si="6">E353-D353</f>
        <v>0</v>
      </c>
    </row>
    <row r="354" spans="1:6" x14ac:dyDescent="0.35">
      <c r="A354" s="1" t="s">
        <v>28</v>
      </c>
      <c r="B354" s="1" t="s">
        <v>759</v>
      </c>
      <c r="C354" s="1" t="s">
        <v>26</v>
      </c>
      <c r="D354" s="180">
        <v>4223.12</v>
      </c>
      <c r="E354">
        <f>VLOOKUP(B354,'Step 2 Managed Network Services'!$B$57:$D$285,3,FALSE)</f>
        <v>4223.12</v>
      </c>
      <c r="F354" s="132">
        <f t="shared" si="5"/>
        <v>0</v>
      </c>
    </row>
    <row r="355" spans="1:6" x14ac:dyDescent="0.35">
      <c r="F355" s="132"/>
    </row>
    <row r="356" spans="1:6" ht="17" x14ac:dyDescent="0.4">
      <c r="A356" s="251" t="s">
        <v>753</v>
      </c>
      <c r="B356" s="252"/>
      <c r="C356" s="252"/>
      <c r="D356" s="253"/>
    </row>
    <row r="357" spans="1:6" x14ac:dyDescent="0.35">
      <c r="A357" s="183" t="s">
        <v>0</v>
      </c>
      <c r="B357" s="183" t="s">
        <v>1</v>
      </c>
      <c r="C357" s="183" t="s">
        <v>2</v>
      </c>
      <c r="D357" s="184" t="s">
        <v>714</v>
      </c>
    </row>
    <row r="358" spans="1:6" x14ac:dyDescent="0.35">
      <c r="A358" s="1" t="s">
        <v>28</v>
      </c>
      <c r="B358" s="1" t="s">
        <v>303</v>
      </c>
      <c r="C358" s="1" t="s">
        <v>16</v>
      </c>
      <c r="D358" s="180">
        <v>14.06</v>
      </c>
      <c r="E358">
        <f>VLOOKUP(B358,'Step 4 Broadband Aggregation'!$B$4:$D$44,3,FALSE)</f>
        <v>14.06</v>
      </c>
      <c r="F358" s="132">
        <f t="shared" ref="F358:F400" si="7">E358-D358</f>
        <v>0</v>
      </c>
    </row>
    <row r="359" spans="1:6" x14ac:dyDescent="0.35">
      <c r="A359" s="185" t="s">
        <v>28</v>
      </c>
      <c r="B359" s="185" t="s">
        <v>300</v>
      </c>
      <c r="C359" s="185" t="s">
        <v>16</v>
      </c>
      <c r="D359" s="186">
        <v>28.12</v>
      </c>
      <c r="E359">
        <f>VLOOKUP(B359,'Step 4 Broadband Aggregation'!$B$4:$D$44,3,FALSE)</f>
        <v>28.12</v>
      </c>
      <c r="F359" s="132">
        <f t="shared" si="7"/>
        <v>0</v>
      </c>
    </row>
    <row r="360" spans="1:6" x14ac:dyDescent="0.35">
      <c r="A360" s="1" t="s">
        <v>28</v>
      </c>
      <c r="B360" s="1" t="s">
        <v>302</v>
      </c>
      <c r="C360" s="1" t="s">
        <v>16</v>
      </c>
      <c r="D360" s="180">
        <v>18.28</v>
      </c>
      <c r="E360">
        <f>VLOOKUP(B360,'Step 4 Broadband Aggregation'!$B$4:$D$44,3,FALSE)</f>
        <v>18.28</v>
      </c>
      <c r="F360" s="132">
        <f t="shared" si="7"/>
        <v>0</v>
      </c>
    </row>
    <row r="361" spans="1:6" x14ac:dyDescent="0.35">
      <c r="A361" s="185" t="s">
        <v>28</v>
      </c>
      <c r="B361" s="185" t="s">
        <v>298</v>
      </c>
      <c r="C361" s="185" t="s">
        <v>16</v>
      </c>
      <c r="D361" s="186">
        <v>49.21</v>
      </c>
      <c r="E361">
        <f>VLOOKUP(B361,'Step 4 Broadband Aggregation'!$B$4:$D$44,3,FALSE)</f>
        <v>49.21</v>
      </c>
      <c r="F361" s="132">
        <f t="shared" si="7"/>
        <v>0</v>
      </c>
    </row>
    <row r="362" spans="1:6" x14ac:dyDescent="0.35">
      <c r="A362" s="1" t="s">
        <v>28</v>
      </c>
      <c r="B362" s="1" t="s">
        <v>301</v>
      </c>
      <c r="C362" s="1" t="s">
        <v>16</v>
      </c>
      <c r="D362" s="180">
        <v>28.12</v>
      </c>
      <c r="E362">
        <f>VLOOKUP(B362,'Step 4 Broadband Aggregation'!$B$4:$D$44,3,FALSE)</f>
        <v>28.12</v>
      </c>
      <c r="F362" s="132">
        <f t="shared" si="7"/>
        <v>0</v>
      </c>
    </row>
    <row r="363" spans="1:6" x14ac:dyDescent="0.35">
      <c r="A363" s="185" t="s">
        <v>28</v>
      </c>
      <c r="B363" s="185" t="s">
        <v>297</v>
      </c>
      <c r="C363" s="185" t="s">
        <v>16</v>
      </c>
      <c r="D363" s="186">
        <v>119.51</v>
      </c>
      <c r="E363">
        <f>VLOOKUP(B363,'Step 4 Broadband Aggregation'!$B$4:$D$44,3,FALSE)</f>
        <v>119.51</v>
      </c>
      <c r="F363" s="132">
        <f t="shared" si="7"/>
        <v>0</v>
      </c>
    </row>
    <row r="364" spans="1:6" x14ac:dyDescent="0.35">
      <c r="A364" s="1" t="s">
        <v>28</v>
      </c>
      <c r="B364" s="1" t="s">
        <v>296</v>
      </c>
      <c r="C364" s="1" t="s">
        <v>16</v>
      </c>
      <c r="D364" s="180">
        <v>140.6</v>
      </c>
      <c r="E364">
        <f>VLOOKUP(B364,'Step 4 Broadband Aggregation'!$B$4:$D$44,3,FALSE)</f>
        <v>140.6</v>
      </c>
      <c r="F364" s="132">
        <f t="shared" si="7"/>
        <v>0</v>
      </c>
    </row>
    <row r="365" spans="1:6" x14ac:dyDescent="0.35">
      <c r="A365" s="185" t="s">
        <v>28</v>
      </c>
      <c r="B365" s="185" t="s">
        <v>295</v>
      </c>
      <c r="C365" s="185" t="s">
        <v>16</v>
      </c>
      <c r="D365" s="186">
        <v>175.75</v>
      </c>
      <c r="E365">
        <f>VLOOKUP(B365,'Step 4 Broadband Aggregation'!$B$4:$D$44,3,FALSE)</f>
        <v>175.75</v>
      </c>
      <c r="F365" s="132">
        <f t="shared" si="7"/>
        <v>0</v>
      </c>
    </row>
    <row r="366" spans="1:6" x14ac:dyDescent="0.35">
      <c r="A366" s="1" t="s">
        <v>28</v>
      </c>
      <c r="B366" s="1" t="s">
        <v>294</v>
      </c>
      <c r="C366" s="1" t="s">
        <v>16</v>
      </c>
      <c r="D366" s="180">
        <v>210.9</v>
      </c>
      <c r="E366">
        <f>VLOOKUP(B366,'Step 4 Broadband Aggregation'!$B$4:$D$44,3,FALSE)</f>
        <v>210.9</v>
      </c>
      <c r="F366" s="132">
        <f t="shared" si="7"/>
        <v>0</v>
      </c>
    </row>
    <row r="367" spans="1:6" x14ac:dyDescent="0.35">
      <c r="A367" s="185" t="s">
        <v>28</v>
      </c>
      <c r="B367" s="185" t="s">
        <v>293</v>
      </c>
      <c r="C367" s="185" t="s">
        <v>16</v>
      </c>
      <c r="D367" s="186">
        <v>246.05</v>
      </c>
      <c r="E367">
        <f>VLOOKUP(B367,'Step 4 Broadband Aggregation'!$B$4:$D$44,3,FALSE)</f>
        <v>246.05</v>
      </c>
      <c r="F367" s="132">
        <f t="shared" si="7"/>
        <v>0</v>
      </c>
    </row>
    <row r="368" spans="1:6" x14ac:dyDescent="0.35">
      <c r="A368" s="1" t="s">
        <v>28</v>
      </c>
      <c r="B368" s="1" t="s">
        <v>292</v>
      </c>
      <c r="C368" s="1" t="s">
        <v>16</v>
      </c>
      <c r="D368" s="180">
        <v>281.2</v>
      </c>
      <c r="E368">
        <f>VLOOKUP(B368,'Step 4 Broadband Aggregation'!$B$4:$D$44,3,FALSE)</f>
        <v>281.2</v>
      </c>
      <c r="F368" s="132">
        <f t="shared" si="7"/>
        <v>0</v>
      </c>
    </row>
    <row r="369" spans="1:6" x14ac:dyDescent="0.35">
      <c r="A369" s="185" t="s">
        <v>28</v>
      </c>
      <c r="B369" s="185" t="s">
        <v>291</v>
      </c>
      <c r="C369" s="185" t="s">
        <v>16</v>
      </c>
      <c r="D369" s="186">
        <v>316.35000000000002</v>
      </c>
      <c r="E369">
        <f>VLOOKUP(B369,'Step 4 Broadband Aggregation'!$B$4:$D$44,3,FALSE)</f>
        <v>316.35000000000002</v>
      </c>
      <c r="F369" s="132">
        <f t="shared" si="7"/>
        <v>0</v>
      </c>
    </row>
    <row r="370" spans="1:6" x14ac:dyDescent="0.35">
      <c r="A370" s="1" t="s">
        <v>28</v>
      </c>
      <c r="B370" s="1" t="s">
        <v>290</v>
      </c>
      <c r="C370" s="1" t="s">
        <v>16</v>
      </c>
      <c r="D370" s="180">
        <v>351.5</v>
      </c>
      <c r="E370">
        <f>VLOOKUP(B370,'Step 4 Broadband Aggregation'!$B$4:$D$44,3,FALSE)</f>
        <v>351.5</v>
      </c>
      <c r="F370" s="132">
        <f t="shared" si="7"/>
        <v>0</v>
      </c>
    </row>
    <row r="371" spans="1:6" x14ac:dyDescent="0.35">
      <c r="A371" s="185" t="s">
        <v>28</v>
      </c>
      <c r="B371" s="185" t="s">
        <v>289</v>
      </c>
      <c r="C371" s="185" t="s">
        <v>16</v>
      </c>
      <c r="D371" s="186">
        <v>386.65</v>
      </c>
      <c r="E371">
        <f>VLOOKUP(B371,'Step 4 Broadband Aggregation'!$B$4:$D$44,3,FALSE)</f>
        <v>386.65</v>
      </c>
      <c r="F371" s="132">
        <f t="shared" si="7"/>
        <v>0</v>
      </c>
    </row>
    <row r="372" spans="1:6" x14ac:dyDescent="0.35">
      <c r="A372" s="1" t="s">
        <v>28</v>
      </c>
      <c r="B372" s="1" t="s">
        <v>288</v>
      </c>
      <c r="C372" s="1" t="s">
        <v>16</v>
      </c>
      <c r="D372" s="180">
        <v>421.79</v>
      </c>
      <c r="E372">
        <f>VLOOKUP(B372,'Step 4 Broadband Aggregation'!$B$4:$D$44,3,FALSE)</f>
        <v>421.79</v>
      </c>
      <c r="F372" s="132">
        <f t="shared" si="7"/>
        <v>0</v>
      </c>
    </row>
    <row r="373" spans="1:6" x14ac:dyDescent="0.35">
      <c r="A373" s="185" t="s">
        <v>28</v>
      </c>
      <c r="B373" s="185" t="s">
        <v>287</v>
      </c>
      <c r="C373" s="185" t="s">
        <v>16</v>
      </c>
      <c r="D373" s="186">
        <v>456.94</v>
      </c>
      <c r="E373">
        <f>VLOOKUP(B373,'Step 4 Broadband Aggregation'!$B$4:$D$44,3,FALSE)</f>
        <v>456.94</v>
      </c>
      <c r="F373" s="132">
        <f t="shared" si="7"/>
        <v>0</v>
      </c>
    </row>
    <row r="374" spans="1:6" x14ac:dyDescent="0.35">
      <c r="A374" s="1" t="s">
        <v>28</v>
      </c>
      <c r="B374" s="1" t="s">
        <v>286</v>
      </c>
      <c r="C374" s="1" t="s">
        <v>16</v>
      </c>
      <c r="D374" s="180">
        <v>492.09</v>
      </c>
      <c r="E374">
        <f>VLOOKUP(B374,'Step 4 Broadband Aggregation'!$B$4:$D$44,3,FALSE)</f>
        <v>492.09</v>
      </c>
      <c r="F374" s="132">
        <f t="shared" si="7"/>
        <v>0</v>
      </c>
    </row>
    <row r="375" spans="1:6" x14ac:dyDescent="0.35">
      <c r="A375" s="185" t="s">
        <v>28</v>
      </c>
      <c r="B375" s="185" t="s">
        <v>285</v>
      </c>
      <c r="C375" s="185" t="s">
        <v>16</v>
      </c>
      <c r="D375" s="186">
        <v>562.39</v>
      </c>
      <c r="E375">
        <f>VLOOKUP(B375,'Step 4 Broadband Aggregation'!$B$4:$D$44,3,FALSE)</f>
        <v>562.39</v>
      </c>
      <c r="F375" s="132">
        <f t="shared" si="7"/>
        <v>0</v>
      </c>
    </row>
    <row r="376" spans="1:6" x14ac:dyDescent="0.35">
      <c r="A376" s="1" t="s">
        <v>28</v>
      </c>
      <c r="B376" s="1" t="s">
        <v>284</v>
      </c>
      <c r="C376" s="1" t="s">
        <v>16</v>
      </c>
      <c r="D376" s="180">
        <v>632.69000000000005</v>
      </c>
      <c r="E376">
        <f>VLOOKUP(B376,'Step 4 Broadband Aggregation'!$B$4:$D$44,3,FALSE)</f>
        <v>632.69000000000005</v>
      </c>
      <c r="F376" s="132">
        <f t="shared" si="7"/>
        <v>0</v>
      </c>
    </row>
    <row r="377" spans="1:6" x14ac:dyDescent="0.35">
      <c r="A377" s="185" t="s">
        <v>28</v>
      </c>
      <c r="B377" s="185" t="s">
        <v>283</v>
      </c>
      <c r="C377" s="185" t="s">
        <v>16</v>
      </c>
      <c r="D377" s="186">
        <v>702.99</v>
      </c>
      <c r="E377">
        <f>VLOOKUP(B377,'Step 4 Broadband Aggregation'!$B$4:$D$44,3,FALSE)</f>
        <v>702.99</v>
      </c>
      <c r="F377" s="132">
        <f t="shared" si="7"/>
        <v>0</v>
      </c>
    </row>
    <row r="378" spans="1:6" x14ac:dyDescent="0.35">
      <c r="A378" s="1" t="s">
        <v>28</v>
      </c>
      <c r="B378" s="1" t="s">
        <v>282</v>
      </c>
      <c r="C378" s="1" t="s">
        <v>16</v>
      </c>
      <c r="D378" s="180">
        <v>773.29</v>
      </c>
      <c r="E378">
        <f>VLOOKUP(B378,'Step 4 Broadband Aggregation'!$B$4:$D$44,3,FALSE)</f>
        <v>773.29</v>
      </c>
      <c r="F378" s="132">
        <f t="shared" si="7"/>
        <v>0</v>
      </c>
    </row>
    <row r="379" spans="1:6" x14ac:dyDescent="0.35">
      <c r="A379" s="1" t="s">
        <v>28</v>
      </c>
      <c r="B379" s="1" t="s">
        <v>281</v>
      </c>
      <c r="C379" s="1" t="s">
        <v>16</v>
      </c>
      <c r="D379" s="180">
        <v>843.59</v>
      </c>
      <c r="E379">
        <f>VLOOKUP(B379,'Step 4 Broadband Aggregation'!$B$4:$D$44,3,FALSE)</f>
        <v>843.59</v>
      </c>
      <c r="F379" s="132">
        <f t="shared" si="7"/>
        <v>0</v>
      </c>
    </row>
    <row r="380" spans="1:6" ht="17" x14ac:dyDescent="0.4">
      <c r="A380" s="251" t="s">
        <v>753</v>
      </c>
      <c r="B380" s="252"/>
      <c r="C380" s="252"/>
      <c r="D380" s="253"/>
      <c r="F380" s="132"/>
    </row>
    <row r="381" spans="1:6" x14ac:dyDescent="0.35">
      <c r="A381" s="183" t="s">
        <v>0</v>
      </c>
      <c r="B381" s="183" t="s">
        <v>1</v>
      </c>
      <c r="C381" s="183" t="s">
        <v>2</v>
      </c>
      <c r="D381" s="184" t="s">
        <v>714</v>
      </c>
      <c r="F381" s="132"/>
    </row>
    <row r="382" spans="1:6" x14ac:dyDescent="0.35">
      <c r="A382" s="1" t="s">
        <v>28</v>
      </c>
      <c r="B382" s="1" t="s">
        <v>280</v>
      </c>
      <c r="C382" s="1" t="s">
        <v>16</v>
      </c>
      <c r="D382" s="180">
        <v>913.89</v>
      </c>
      <c r="E382">
        <f>VLOOKUP(B382,'Step 4 Broadband Aggregation'!$B$4:$D$44,3,FALSE)</f>
        <v>913.89</v>
      </c>
      <c r="F382" s="132">
        <f t="shared" si="7"/>
        <v>0</v>
      </c>
    </row>
    <row r="383" spans="1:6" x14ac:dyDescent="0.35">
      <c r="A383" s="185" t="s">
        <v>28</v>
      </c>
      <c r="B383" s="185" t="s">
        <v>279</v>
      </c>
      <c r="C383" s="185" t="s">
        <v>16</v>
      </c>
      <c r="D383" s="186">
        <v>984.19</v>
      </c>
      <c r="E383">
        <f>VLOOKUP(B383,'Step 4 Broadband Aggregation'!$B$4:$D$44,3,FALSE)</f>
        <v>984.19</v>
      </c>
      <c r="F383" s="132">
        <f t="shared" si="7"/>
        <v>0</v>
      </c>
    </row>
    <row r="384" spans="1:6" x14ac:dyDescent="0.35">
      <c r="A384" s="1" t="s">
        <v>28</v>
      </c>
      <c r="B384" s="1" t="s">
        <v>278</v>
      </c>
      <c r="C384" s="1" t="s">
        <v>16</v>
      </c>
      <c r="D384" s="180">
        <v>1054.49</v>
      </c>
      <c r="E384">
        <f>VLOOKUP(B384,'Step 4 Broadband Aggregation'!$B$4:$D$44,3,FALSE)</f>
        <v>1054.49</v>
      </c>
      <c r="F384" s="132">
        <f t="shared" si="7"/>
        <v>0</v>
      </c>
    </row>
    <row r="385" spans="1:6" x14ac:dyDescent="0.35">
      <c r="A385" s="185" t="s">
        <v>28</v>
      </c>
      <c r="B385" s="185" t="s">
        <v>277</v>
      </c>
      <c r="C385" s="185" t="s">
        <v>16</v>
      </c>
      <c r="D385" s="186">
        <v>1124.79</v>
      </c>
      <c r="E385">
        <f>VLOOKUP(B385,'Step 4 Broadband Aggregation'!$B$4:$D$44,3,FALSE)</f>
        <v>1124.79</v>
      </c>
      <c r="F385" s="132">
        <f t="shared" si="7"/>
        <v>0</v>
      </c>
    </row>
    <row r="386" spans="1:6" x14ac:dyDescent="0.35">
      <c r="A386" s="1" t="s">
        <v>28</v>
      </c>
      <c r="B386" s="1" t="s">
        <v>276</v>
      </c>
      <c r="C386" s="1" t="s">
        <v>16</v>
      </c>
      <c r="D386" s="180">
        <v>1195.08</v>
      </c>
      <c r="E386">
        <f>VLOOKUP(B386,'Step 4 Broadband Aggregation'!$B$4:$D$44,3,FALSE)</f>
        <v>1195.08</v>
      </c>
      <c r="F386" s="132">
        <f t="shared" si="7"/>
        <v>0</v>
      </c>
    </row>
    <row r="387" spans="1:6" x14ac:dyDescent="0.35">
      <c r="A387" s="185" t="s">
        <v>28</v>
      </c>
      <c r="B387" s="185" t="s">
        <v>275</v>
      </c>
      <c r="C387" s="185" t="s">
        <v>16</v>
      </c>
      <c r="D387" s="186">
        <v>1265.3800000000001</v>
      </c>
      <c r="E387">
        <f>VLOOKUP(B387,'Step 4 Broadband Aggregation'!$B$4:$D$44,3,FALSE)</f>
        <v>1265.3800000000001</v>
      </c>
      <c r="F387" s="132">
        <f t="shared" si="7"/>
        <v>0</v>
      </c>
    </row>
    <row r="388" spans="1:6" x14ac:dyDescent="0.35">
      <c r="A388" s="1" t="s">
        <v>28</v>
      </c>
      <c r="B388" s="1" t="s">
        <v>274</v>
      </c>
      <c r="C388" s="1" t="s">
        <v>16</v>
      </c>
      <c r="D388" s="180">
        <v>1335.68</v>
      </c>
      <c r="E388">
        <f>VLOOKUP(B388,'Step 4 Broadband Aggregation'!$B$4:$D$44,3,FALSE)</f>
        <v>1335.68</v>
      </c>
      <c r="F388" s="132">
        <f t="shared" si="7"/>
        <v>0</v>
      </c>
    </row>
    <row r="389" spans="1:6" x14ac:dyDescent="0.35">
      <c r="A389" s="185" t="s">
        <v>28</v>
      </c>
      <c r="B389" s="185" t="s">
        <v>273</v>
      </c>
      <c r="C389" s="185" t="s">
        <v>16</v>
      </c>
      <c r="D389" s="186">
        <v>1405.98</v>
      </c>
      <c r="E389">
        <f>VLOOKUP(B389,'Step 4 Broadband Aggregation'!$B$4:$D$44,3,FALSE)</f>
        <v>1405.98</v>
      </c>
      <c r="F389" s="132">
        <f t="shared" si="7"/>
        <v>0</v>
      </c>
    </row>
    <row r="390" spans="1:6" x14ac:dyDescent="0.35">
      <c r="A390" s="1" t="s">
        <v>28</v>
      </c>
      <c r="B390" s="1" t="s">
        <v>272</v>
      </c>
      <c r="C390" s="1" t="s">
        <v>16</v>
      </c>
      <c r="D390" s="180">
        <v>1546.58</v>
      </c>
      <c r="E390">
        <f>VLOOKUP(B390,'Step 4 Broadband Aggregation'!$B$4:$D$44,3,FALSE)</f>
        <v>1546.58</v>
      </c>
      <c r="F390" s="132">
        <f t="shared" si="7"/>
        <v>0</v>
      </c>
    </row>
    <row r="391" spans="1:6" x14ac:dyDescent="0.35">
      <c r="A391" s="185" t="s">
        <v>28</v>
      </c>
      <c r="B391" s="185" t="s">
        <v>271</v>
      </c>
      <c r="C391" s="185" t="s">
        <v>16</v>
      </c>
      <c r="D391" s="186">
        <v>1687.18</v>
      </c>
      <c r="E391">
        <f>VLOOKUP(B391,'Step 4 Broadband Aggregation'!$B$4:$D$44,3,FALSE)</f>
        <v>1687.18</v>
      </c>
      <c r="F391" s="132">
        <f t="shared" si="7"/>
        <v>0</v>
      </c>
    </row>
    <row r="392" spans="1:6" x14ac:dyDescent="0.35">
      <c r="A392" s="1" t="s">
        <v>28</v>
      </c>
      <c r="B392" s="1" t="s">
        <v>270</v>
      </c>
      <c r="C392" s="1" t="s">
        <v>16</v>
      </c>
      <c r="D392" s="180">
        <v>1827.78</v>
      </c>
      <c r="E392">
        <f>VLOOKUP(B392,'Step 4 Broadband Aggregation'!$B$4:$D$44,3,FALSE)</f>
        <v>1827.78</v>
      </c>
      <c r="F392" s="132">
        <f t="shared" si="7"/>
        <v>0</v>
      </c>
    </row>
    <row r="393" spans="1:6" x14ac:dyDescent="0.35">
      <c r="A393" s="185" t="s">
        <v>28</v>
      </c>
      <c r="B393" s="185" t="s">
        <v>269</v>
      </c>
      <c r="C393" s="185" t="s">
        <v>16</v>
      </c>
      <c r="D393" s="186">
        <v>1968.37</v>
      </c>
      <c r="E393">
        <f>VLOOKUP(B393,'Step 4 Broadband Aggregation'!$B$4:$D$44,3,FALSE)</f>
        <v>1968.37</v>
      </c>
      <c r="F393" s="132">
        <f t="shared" si="7"/>
        <v>0</v>
      </c>
    </row>
    <row r="394" spans="1:6" x14ac:dyDescent="0.35">
      <c r="A394" s="1" t="s">
        <v>28</v>
      </c>
      <c r="B394" s="1" t="s">
        <v>268</v>
      </c>
      <c r="C394" s="1" t="s">
        <v>16</v>
      </c>
      <c r="D394" s="180">
        <v>2108.9699999999998</v>
      </c>
      <c r="E394">
        <f>VLOOKUP(B394,'Step 4 Broadband Aggregation'!$B$4:$D$44,3,FALSE)</f>
        <v>2108.9699999999998</v>
      </c>
      <c r="F394" s="132">
        <f t="shared" si="7"/>
        <v>0</v>
      </c>
    </row>
    <row r="395" spans="1:6" x14ac:dyDescent="0.35">
      <c r="A395" s="185" t="s">
        <v>28</v>
      </c>
      <c r="B395" s="185" t="s">
        <v>267</v>
      </c>
      <c r="C395" s="185" t="s">
        <v>16</v>
      </c>
      <c r="D395" s="186">
        <v>2249.5700000000002</v>
      </c>
      <c r="E395">
        <f>VLOOKUP(B395,'Step 4 Broadband Aggregation'!$B$4:$D$44,3,FALSE)</f>
        <v>2249.5700000000002</v>
      </c>
      <c r="F395" s="132">
        <f t="shared" si="7"/>
        <v>0</v>
      </c>
    </row>
    <row r="396" spans="1:6" x14ac:dyDescent="0.35">
      <c r="A396" s="1" t="s">
        <v>28</v>
      </c>
      <c r="B396" s="1" t="s">
        <v>266</v>
      </c>
      <c r="C396" s="1" t="s">
        <v>16</v>
      </c>
      <c r="D396" s="180">
        <v>2390.17</v>
      </c>
      <c r="E396">
        <f>VLOOKUP(B396,'Step 4 Broadband Aggregation'!$B$4:$D$44,3,FALSE)</f>
        <v>2390.17</v>
      </c>
      <c r="F396" s="132">
        <f t="shared" si="7"/>
        <v>0</v>
      </c>
    </row>
    <row r="397" spans="1:6" x14ac:dyDescent="0.35">
      <c r="A397" s="185" t="s">
        <v>28</v>
      </c>
      <c r="B397" s="185" t="s">
        <v>265</v>
      </c>
      <c r="C397" s="185" t="s">
        <v>16</v>
      </c>
      <c r="D397" s="186">
        <v>2530.77</v>
      </c>
      <c r="E397">
        <f>VLOOKUP(B397,'Step 4 Broadband Aggregation'!$B$4:$D$44,3,FALSE)</f>
        <v>2530.77</v>
      </c>
      <c r="F397" s="132">
        <f t="shared" si="7"/>
        <v>0</v>
      </c>
    </row>
    <row r="398" spans="1:6" x14ac:dyDescent="0.35">
      <c r="A398" s="1" t="s">
        <v>28</v>
      </c>
      <c r="B398" s="1" t="s">
        <v>264</v>
      </c>
      <c r="C398" s="1" t="s">
        <v>16</v>
      </c>
      <c r="D398" s="180">
        <v>2671.37</v>
      </c>
      <c r="E398">
        <f>VLOOKUP(B398,'Step 4 Broadband Aggregation'!$B$4:$D$44,3,FALSE)</f>
        <v>2671.37</v>
      </c>
      <c r="F398" s="132">
        <f t="shared" si="7"/>
        <v>0</v>
      </c>
    </row>
    <row r="399" spans="1:6" x14ac:dyDescent="0.35">
      <c r="A399" s="185" t="s">
        <v>28</v>
      </c>
      <c r="B399" s="185" t="s">
        <v>263</v>
      </c>
      <c r="C399" s="185" t="s">
        <v>16</v>
      </c>
      <c r="D399" s="186">
        <v>2811.96</v>
      </c>
      <c r="E399">
        <f>VLOOKUP(B399,'Step 4 Broadband Aggregation'!$B$4:$D$44,3,FALSE)</f>
        <v>2811.96</v>
      </c>
      <c r="F399" s="132">
        <f t="shared" si="7"/>
        <v>0</v>
      </c>
    </row>
    <row r="400" spans="1:6" x14ac:dyDescent="0.35">
      <c r="A400" s="1" t="s">
        <v>28</v>
      </c>
      <c r="B400" s="1" t="s">
        <v>299</v>
      </c>
      <c r="C400" s="1" t="s">
        <v>16</v>
      </c>
      <c r="D400" s="180">
        <v>36.549999999999997</v>
      </c>
      <c r="E400">
        <f>VLOOKUP(B400,'Step 4 Broadband Aggregation'!$B$4:$D$44,3,FALSE)</f>
        <v>36.549999999999997</v>
      </c>
      <c r="F400" s="132">
        <f t="shared" si="7"/>
        <v>0</v>
      </c>
    </row>
    <row r="402" spans="1:6" ht="17" x14ac:dyDescent="0.4">
      <c r="A402" s="251" t="s">
        <v>754</v>
      </c>
      <c r="B402" s="252"/>
      <c r="C402" s="252"/>
      <c r="D402" s="253"/>
    </row>
    <row r="403" spans="1:6" x14ac:dyDescent="0.35">
      <c r="A403" s="183" t="s">
        <v>0</v>
      </c>
      <c r="B403" s="183" t="s">
        <v>1</v>
      </c>
      <c r="C403" s="183" t="s">
        <v>2</v>
      </c>
      <c r="D403" s="184" t="s">
        <v>714</v>
      </c>
    </row>
    <row r="404" spans="1:6" x14ac:dyDescent="0.35">
      <c r="A404" s="1" t="s">
        <v>28</v>
      </c>
      <c r="B404" s="1" t="s">
        <v>544</v>
      </c>
      <c r="C404" s="1" t="s">
        <v>26</v>
      </c>
      <c r="D404" s="180">
        <v>154.25</v>
      </c>
      <c r="F404" s="132"/>
    </row>
    <row r="405" spans="1:6" x14ac:dyDescent="0.35">
      <c r="A405" s="185" t="s">
        <v>28</v>
      </c>
      <c r="B405" s="185" t="s">
        <v>755</v>
      </c>
      <c r="C405" s="185" t="s">
        <v>16</v>
      </c>
      <c r="D405" s="186">
        <v>13.57</v>
      </c>
      <c r="F405" s="132"/>
    </row>
    <row r="406" spans="1:6" x14ac:dyDescent="0.35">
      <c r="A406" s="1" t="s">
        <v>28</v>
      </c>
      <c r="B406" s="1" t="s">
        <v>756</v>
      </c>
      <c r="C406" s="1" t="s">
        <v>26</v>
      </c>
      <c r="D406" s="180">
        <v>146.13999999999999</v>
      </c>
      <c r="F406" s="132"/>
    </row>
    <row r="407" spans="1:6" x14ac:dyDescent="0.35">
      <c r="A407" s="1" t="s">
        <v>28</v>
      </c>
      <c r="B407" s="1" t="s">
        <v>677</v>
      </c>
      <c r="C407" s="1" t="s">
        <v>26</v>
      </c>
      <c r="D407" s="180">
        <v>262.89</v>
      </c>
      <c r="F407" s="132"/>
    </row>
    <row r="408" spans="1:6" x14ac:dyDescent="0.35">
      <c r="A408" s="185" t="s">
        <v>28</v>
      </c>
      <c r="B408" s="185" t="s">
        <v>691</v>
      </c>
      <c r="C408" s="185" t="s">
        <v>26</v>
      </c>
      <c r="D408" s="186">
        <v>373.88</v>
      </c>
      <c r="F408" s="132"/>
    </row>
    <row r="409" spans="1:6" x14ac:dyDescent="0.35">
      <c r="A409" s="1" t="s">
        <v>28</v>
      </c>
      <c r="B409" s="1" t="s">
        <v>684</v>
      </c>
      <c r="C409" s="1" t="s">
        <v>26</v>
      </c>
      <c r="D409" s="180">
        <v>392.58</v>
      </c>
      <c r="F409" s="132"/>
    </row>
    <row r="410" spans="1:6" x14ac:dyDescent="0.35">
      <c r="A410" s="185" t="s">
        <v>28</v>
      </c>
      <c r="B410" s="185" t="s">
        <v>685</v>
      </c>
      <c r="C410" s="185" t="s">
        <v>26</v>
      </c>
      <c r="D410" s="186">
        <v>411.27</v>
      </c>
      <c r="F410" s="132"/>
    </row>
    <row r="411" spans="1:6" x14ac:dyDescent="0.35">
      <c r="A411" s="1" t="s">
        <v>28</v>
      </c>
      <c r="B411" s="1" t="s">
        <v>687</v>
      </c>
      <c r="C411" s="1" t="s">
        <v>26</v>
      </c>
      <c r="D411" s="180">
        <v>441.18</v>
      </c>
      <c r="F411" s="132"/>
    </row>
    <row r="412" spans="1:6" x14ac:dyDescent="0.35">
      <c r="A412" s="185" t="s">
        <v>28</v>
      </c>
      <c r="B412" s="185" t="s">
        <v>690</v>
      </c>
      <c r="C412" s="185" t="s">
        <v>26</v>
      </c>
      <c r="D412" s="186">
        <v>466.17</v>
      </c>
      <c r="F412" s="132"/>
    </row>
    <row r="413" spans="1:6" x14ac:dyDescent="0.35">
      <c r="A413" s="1" t="s">
        <v>28</v>
      </c>
      <c r="B413" s="1" t="s">
        <v>693</v>
      </c>
      <c r="C413" s="1" t="s">
        <v>26</v>
      </c>
      <c r="D413" s="180">
        <v>474.12</v>
      </c>
      <c r="F413" s="132"/>
    </row>
    <row r="414" spans="1:6" x14ac:dyDescent="0.35">
      <c r="A414" s="185" t="s">
        <v>28</v>
      </c>
      <c r="B414" s="185" t="s">
        <v>700</v>
      </c>
      <c r="C414" s="185" t="s">
        <v>26</v>
      </c>
      <c r="D414" s="186">
        <v>126.55</v>
      </c>
      <c r="F414" s="132"/>
    </row>
    <row r="415" spans="1:6" x14ac:dyDescent="0.35">
      <c r="A415" s="1" t="s">
        <v>28</v>
      </c>
      <c r="B415" s="1" t="s">
        <v>704</v>
      </c>
      <c r="C415" s="1" t="s">
        <v>26</v>
      </c>
      <c r="D415" s="180">
        <v>126.54</v>
      </c>
      <c r="F415" s="132"/>
    </row>
    <row r="416" spans="1:6" x14ac:dyDescent="0.35">
      <c r="A416" s="185" t="s">
        <v>28</v>
      </c>
      <c r="B416" s="185" t="s">
        <v>707</v>
      </c>
      <c r="C416" s="185" t="s">
        <v>26</v>
      </c>
      <c r="D416" s="186">
        <v>126.54</v>
      </c>
      <c r="F416" s="132"/>
    </row>
    <row r="417" spans="1:6" x14ac:dyDescent="0.35">
      <c r="A417" s="1" t="s">
        <v>28</v>
      </c>
      <c r="B417" s="1" t="s">
        <v>696</v>
      </c>
      <c r="C417" s="1" t="s">
        <v>26</v>
      </c>
      <c r="D417" s="180">
        <v>126.55</v>
      </c>
      <c r="F417" s="132"/>
    </row>
    <row r="418" spans="1:6" x14ac:dyDescent="0.35">
      <c r="A418" s="185" t="s">
        <v>28</v>
      </c>
      <c r="B418" s="185" t="s">
        <v>697</v>
      </c>
      <c r="C418" s="185" t="s">
        <v>26</v>
      </c>
      <c r="D418" s="186">
        <v>126.55</v>
      </c>
      <c r="F418" s="132"/>
    </row>
    <row r="419" spans="1:6" x14ac:dyDescent="0.35">
      <c r="A419" s="1" t="s">
        <v>28</v>
      </c>
      <c r="B419" s="1" t="s">
        <v>702</v>
      </c>
      <c r="C419" s="1" t="s">
        <v>26</v>
      </c>
      <c r="D419" s="180">
        <v>150.99</v>
      </c>
      <c r="F419" s="132"/>
    </row>
    <row r="420" spans="1:6" x14ac:dyDescent="0.35">
      <c r="A420" s="185" t="s">
        <v>28</v>
      </c>
      <c r="B420" s="185" t="s">
        <v>705</v>
      </c>
      <c r="C420" s="185" t="s">
        <v>26</v>
      </c>
      <c r="D420" s="186">
        <v>373.89</v>
      </c>
      <c r="F420" s="132"/>
    </row>
    <row r="421" spans="1:6" x14ac:dyDescent="0.35">
      <c r="A421" s="1" t="s">
        <v>28</v>
      </c>
      <c r="B421" s="1" t="s">
        <v>698</v>
      </c>
      <c r="C421" s="1" t="s">
        <v>26</v>
      </c>
      <c r="D421" s="180">
        <v>392.58</v>
      </c>
      <c r="F421" s="132"/>
    </row>
    <row r="422" spans="1:6" x14ac:dyDescent="0.35">
      <c r="A422" s="185" t="s">
        <v>28</v>
      </c>
      <c r="B422" s="185" t="s">
        <v>699</v>
      </c>
      <c r="C422" s="185" t="s">
        <v>26</v>
      </c>
      <c r="D422" s="186">
        <v>411.27</v>
      </c>
      <c r="F422" s="132"/>
    </row>
    <row r="423" spans="1:6" x14ac:dyDescent="0.35">
      <c r="A423" s="1" t="s">
        <v>28</v>
      </c>
      <c r="B423" s="1" t="s">
        <v>701</v>
      </c>
      <c r="C423" s="1" t="s">
        <v>26</v>
      </c>
      <c r="D423" s="180">
        <v>441.18</v>
      </c>
      <c r="F423" s="132"/>
    </row>
    <row r="424" spans="1:6" x14ac:dyDescent="0.35">
      <c r="A424" s="185" t="s">
        <v>28</v>
      </c>
      <c r="B424" s="185" t="s">
        <v>703</v>
      </c>
      <c r="C424" s="185" t="s">
        <v>26</v>
      </c>
      <c r="D424" s="186">
        <v>466.17</v>
      </c>
      <c r="F424" s="132"/>
    </row>
    <row r="425" spans="1:6" x14ac:dyDescent="0.35">
      <c r="A425" s="1" t="s">
        <v>28</v>
      </c>
      <c r="B425" s="1" t="s">
        <v>706</v>
      </c>
      <c r="C425" s="1" t="s">
        <v>26</v>
      </c>
      <c r="D425" s="180">
        <v>474.12</v>
      </c>
      <c r="F425" s="132"/>
    </row>
  </sheetData>
  <sheetProtection algorithmName="SHA-512" hashValue="YOR81KZA3vmqiIXHlgy5em2HkXdMRN1aN9TKZP9KUlcLuKTN8xtAWMJOHiJlHGXM7HWmJsKANqd0rfOA3lVbNg==" saltValue="x2smzshd3RzBe07LwGkbHg==" spinCount="100000" sheet="1" objects="1" scenarios="1"/>
  <mergeCells count="12">
    <mergeCell ref="A402:D402"/>
    <mergeCell ref="A2:D2"/>
    <mergeCell ref="A26:D26"/>
    <mergeCell ref="A129:D129"/>
    <mergeCell ref="A356:D356"/>
    <mergeCell ref="A56:D56"/>
    <mergeCell ref="A110:D110"/>
    <mergeCell ref="A164:D164"/>
    <mergeCell ref="A218:D218"/>
    <mergeCell ref="A272:D272"/>
    <mergeCell ref="A326:D326"/>
    <mergeCell ref="A380:D380"/>
  </mergeCells>
  <printOptions horizontalCentered="1"/>
  <pageMargins left="0.25" right="0.25" top="1.04" bottom="0.63" header="0.3" footer="0.3"/>
  <pageSetup scale="83" fitToHeight="9" orientation="portrait" r:id="rId1"/>
  <headerFooter>
    <oddHeader>&amp;L&amp;"-,Bold"&amp;16FY2025
MANAGED NETWORK SERVICES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8C74-79D1-4DD7-86B9-661277A8E0BF}">
  <dimension ref="A1:H63"/>
  <sheetViews>
    <sheetView workbookViewId="0">
      <selection activeCell="H2" sqref="H2"/>
    </sheetView>
  </sheetViews>
  <sheetFormatPr defaultRowHeight="14.5" x14ac:dyDescent="0.35"/>
  <cols>
    <col min="1" max="1" width="49.26953125" bestFit="1" customWidth="1"/>
    <col min="4" max="4" width="4.453125" customWidth="1"/>
    <col min="7" max="7" width="49.26953125" bestFit="1" customWidth="1"/>
  </cols>
  <sheetData>
    <row r="1" spans="1:8" x14ac:dyDescent="0.35">
      <c r="A1" t="s">
        <v>1</v>
      </c>
      <c r="B1" t="s">
        <v>540</v>
      </c>
      <c r="E1" t="s">
        <v>536</v>
      </c>
      <c r="F1" t="s">
        <v>0</v>
      </c>
      <c r="G1" t="s">
        <v>1</v>
      </c>
      <c r="H1" t="s">
        <v>539</v>
      </c>
    </row>
    <row r="2" spans="1:8" x14ac:dyDescent="0.35">
      <c r="A2" t="s">
        <v>495</v>
      </c>
      <c r="B2" t="s">
        <v>528</v>
      </c>
      <c r="D2" t="s">
        <v>451</v>
      </c>
      <c r="E2" t="s">
        <v>11</v>
      </c>
      <c r="F2" t="s">
        <v>14</v>
      </c>
      <c r="G2" t="s">
        <v>15</v>
      </c>
      <c r="H2" t="str">
        <f>IFERROR(VLOOKUP(G2,'Step 1 Infrastructure'!$B$106:B141,1,FALSE),"Not found")</f>
        <v>Email Accounts</v>
      </c>
    </row>
    <row r="3" spans="1:8" x14ac:dyDescent="0.35">
      <c r="A3" t="s">
        <v>451</v>
      </c>
      <c r="B3" t="str">
        <f>IFERROR(VLOOKUP(A3,'Step 1 Infrastructure'!$B$106:$B$141,1,FALSE),"not found")</f>
        <v>Windows Tier 1 (24x7 Support) Custom</v>
      </c>
      <c r="E3" t="s">
        <v>11</v>
      </c>
      <c r="F3" t="s">
        <v>14</v>
      </c>
      <c r="G3" t="s">
        <v>17</v>
      </c>
      <c r="H3" t="str">
        <f>IFERROR(VLOOKUP(G3,'Step 1 Infrastructure'!$B$106:B142,1,FALSE),"Not found")</f>
        <v>Not found</v>
      </c>
    </row>
    <row r="4" spans="1:8" x14ac:dyDescent="0.35">
      <c r="A4" t="s">
        <v>496</v>
      </c>
      <c r="B4" t="str">
        <f>IFERROR(VLOOKUP(A4,'Step 1 Infrastructure'!$B$106:$B$141,1,FALSE),"not found")</f>
        <v>Windows Tier 2 (10x5 Support) Custom</v>
      </c>
      <c r="E4" t="s">
        <v>11</v>
      </c>
      <c r="F4" t="s">
        <v>19</v>
      </c>
      <c r="G4" t="s">
        <v>470</v>
      </c>
      <c r="H4" t="str">
        <f>IFERROR(VLOOKUP(G4,'Step 1 Infrastructure'!$B$106:B156,1,FALSE),"Not found")</f>
        <v>Archived Tapes</v>
      </c>
    </row>
    <row r="5" spans="1:8" x14ac:dyDescent="0.35">
      <c r="A5" t="s">
        <v>452</v>
      </c>
      <c r="B5" t="str">
        <f>IFERROR(VLOOKUP(A5,'Step 1 Infrastructure'!$B$106:$B$141,1,FALSE),"not found")</f>
        <v>Linux Tier 1 (24x7 Support) Custom</v>
      </c>
      <c r="E5" t="s">
        <v>11</v>
      </c>
      <c r="F5" t="s">
        <v>12</v>
      </c>
      <c r="G5" t="s">
        <v>505</v>
      </c>
      <c r="H5" t="str">
        <f>IFERROR(VLOOKUP(G5,'Step 1 Infrastructure'!$B$106:B157,1,FALSE),"Not found")</f>
        <v>Not found</v>
      </c>
    </row>
    <row r="6" spans="1:8" x14ac:dyDescent="0.35">
      <c r="A6" t="s">
        <v>497</v>
      </c>
      <c r="B6" t="str">
        <f>IFERROR(VLOOKUP(A6,'Step 1 Infrastructure'!$B$106:$B$141,1,FALSE),"not found")</f>
        <v>not found</v>
      </c>
      <c r="E6" t="s">
        <v>11</v>
      </c>
      <c r="F6" t="s">
        <v>12</v>
      </c>
      <c r="G6" t="s">
        <v>507</v>
      </c>
      <c r="H6" t="str">
        <f>IFERROR(VLOOKUP(G6,'Step 1 Infrastructure'!$B$106:B158,1,FALSE),"Not found")</f>
        <v>Not found</v>
      </c>
    </row>
    <row r="7" spans="1:8" x14ac:dyDescent="0.35">
      <c r="A7" t="s">
        <v>498</v>
      </c>
      <c r="B7" t="str">
        <f>IFERROR(VLOOKUP(A7,'Step 1 Infrastructure'!$B$106:$B$141,1,FALSE),"not found")</f>
        <v>Windows Tier 1 (24x7 Support) Standard</v>
      </c>
      <c r="E7" t="s">
        <v>11</v>
      </c>
      <c r="F7" t="s">
        <v>20</v>
      </c>
      <c r="G7" t="s">
        <v>462</v>
      </c>
      <c r="H7" t="str">
        <f>IFERROR(VLOOKUP(G7,'Step 1 Infrastructure'!$B$106:B159,1,FALSE),"Not found")</f>
        <v>Business Application Monitoring</v>
      </c>
    </row>
    <row r="8" spans="1:8" x14ac:dyDescent="0.35">
      <c r="A8" t="s">
        <v>499</v>
      </c>
      <c r="B8" t="str">
        <f>IFERROR(VLOOKUP(A8,'Step 1 Infrastructure'!$B$106:$B$141,1,FALSE),"not found")</f>
        <v>Windows Tier 2 (10x5 Support) Standard</v>
      </c>
      <c r="E8" t="s">
        <v>11</v>
      </c>
      <c r="F8" t="s">
        <v>20</v>
      </c>
      <c r="G8" t="s">
        <v>460</v>
      </c>
      <c r="H8" t="str">
        <f>IFERROR(VLOOKUP(G8,'Step 1 Infrastructure'!$B$106:B160,1,FALSE),"Not found")</f>
        <v>Business Application Packaging Request</v>
      </c>
    </row>
    <row r="9" spans="1:8" x14ac:dyDescent="0.35">
      <c r="A9" t="s">
        <v>500</v>
      </c>
      <c r="B9" t="str">
        <f>IFERROR(VLOOKUP(A9,'Step 1 Infrastructure'!$B$106:$B$141,1,FALSE),"not found")</f>
        <v>Linux Tier 1 (24x7 Support) Standard</v>
      </c>
      <c r="E9" t="s">
        <v>11</v>
      </c>
      <c r="F9" t="s">
        <v>19</v>
      </c>
      <c r="G9" t="s">
        <v>469</v>
      </c>
      <c r="H9" t="str">
        <f>IFERROR(VLOOKUP(G9,'Step 1 Infrastructure'!$B$106:B161,1,FALSE),"Not found")</f>
        <v>Backup Data written to Disk</v>
      </c>
    </row>
    <row r="10" spans="1:8" x14ac:dyDescent="0.35">
      <c r="A10" t="s">
        <v>501</v>
      </c>
      <c r="B10" t="str">
        <f>IFERROR(VLOOKUP(A10,'Step 1 Infrastructure'!$B$106:$B$141,1,FALSE),"not found")</f>
        <v>Linux Tier 2 (10x5 Support) Standard</v>
      </c>
      <c r="E10" t="s">
        <v>11</v>
      </c>
      <c r="F10" t="s">
        <v>20</v>
      </c>
      <c r="G10" t="s">
        <v>459</v>
      </c>
      <c r="H10" t="str">
        <f>IFERROR(VLOOKUP(G10,'Step 1 Infrastructure'!$B$106:B162,1,FALSE),"Not found")</f>
        <v>Database Oracle Server</v>
      </c>
    </row>
    <row r="11" spans="1:8" x14ac:dyDescent="0.35">
      <c r="A11" t="s">
        <v>453</v>
      </c>
      <c r="B11" t="str">
        <f>IFERROR(VLOOKUP(A11,'Step 1 Infrastructure'!$B$106:$B$141,1,FALSE),"not found")</f>
        <v>Proprietary UNIX (24x7 Support)</v>
      </c>
      <c r="E11" t="s">
        <v>11</v>
      </c>
      <c r="F11" t="s">
        <v>20</v>
      </c>
      <c r="G11" t="s">
        <v>458</v>
      </c>
      <c r="H11" t="str">
        <f>IFERROR(VLOOKUP(G11,'Step 1 Infrastructure'!$B$106:B163,1,FALSE),"Not found")</f>
        <v>Database SQL Server</v>
      </c>
    </row>
    <row r="12" spans="1:8" x14ac:dyDescent="0.35">
      <c r="A12" t="s">
        <v>454</v>
      </c>
      <c r="B12" t="str">
        <f>IFERROR(VLOOKUP(A12,'Step 1 Infrastructure'!$B$106:$B$141,1,FALSE),"not found")</f>
        <v>Proprietary UNIX (10x5 Support)</v>
      </c>
      <c r="E12" t="s">
        <v>11</v>
      </c>
      <c r="F12" t="s">
        <v>441</v>
      </c>
      <c r="G12" t="s">
        <v>537</v>
      </c>
      <c r="H12" t="str">
        <f>IFERROR(VLOOKUP(G12,'Step 1 Infrastructure'!$B$106:B164,1,FALSE),"Not found")</f>
        <v>Not found</v>
      </c>
    </row>
    <row r="13" spans="1:8" x14ac:dyDescent="0.35">
      <c r="A13" t="s">
        <v>455</v>
      </c>
      <c r="B13" t="str">
        <f>IFERROR(VLOOKUP(A13,'Step 1 Infrastructure'!$B$106:$B$141,1,FALSE),"not found")</f>
        <v>Tier 3 Partial Support</v>
      </c>
      <c r="E13" t="s">
        <v>11</v>
      </c>
      <c r="F13" t="s">
        <v>442</v>
      </c>
      <c r="G13" t="s">
        <v>477</v>
      </c>
      <c r="H13" t="str">
        <f>IFERROR(VLOOKUP(G13,'Step 1 Infrastructure'!$B$106:B165,1,FALSE),"Not found")</f>
        <v>Not found</v>
      </c>
    </row>
    <row r="14" spans="1:8" x14ac:dyDescent="0.35">
      <c r="A14" t="s">
        <v>502</v>
      </c>
      <c r="B14" t="str">
        <f>IFERROR(VLOOKUP(A14,'Step 1 Infrastructure'!$B$106:$B$141,1,FALSE),"not found")</f>
        <v>Tier 4 Appliance Support</v>
      </c>
      <c r="E14" t="s">
        <v>11</v>
      </c>
      <c r="F14" t="s">
        <v>442</v>
      </c>
      <c r="G14" t="s">
        <v>478</v>
      </c>
      <c r="H14" t="str">
        <f>IFERROR(VLOOKUP(G14,'Step 1 Infrastructure'!$B$106:B166,1,FALSE),"Not found")</f>
        <v>Exadata Hardware Service Charge</v>
      </c>
    </row>
    <row r="15" spans="1:8" x14ac:dyDescent="0.35">
      <c r="A15" t="s">
        <v>456</v>
      </c>
      <c r="B15" t="str">
        <f>IFERROR(VLOOKUP(A15,'Step 1 Infrastructure'!$B$106:$B$141,1,FALSE),"not found")</f>
        <v>Small Remote Server</v>
      </c>
      <c r="E15" t="s">
        <v>11</v>
      </c>
      <c r="F15" t="s">
        <v>442</v>
      </c>
      <c r="G15" t="s">
        <v>472</v>
      </c>
      <c r="H15" t="str">
        <f>IFERROR(VLOOKUP(G15,'Step 1 Infrastructure'!$B$106:B167,1,FALSE),"Not found")</f>
        <v>Not found</v>
      </c>
    </row>
    <row r="16" spans="1:8" x14ac:dyDescent="0.35">
      <c r="A16" t="s">
        <v>457</v>
      </c>
      <c r="B16" t="str">
        <f>IFERROR(VLOOKUP(A16,'Step 1 Infrastructure'!$B$106:$B$141,1,FALSE),"not found")</f>
        <v>Medium Remote Server</v>
      </c>
      <c r="E16" t="s">
        <v>11</v>
      </c>
      <c r="F16" t="s">
        <v>442</v>
      </c>
      <c r="G16" t="s">
        <v>474</v>
      </c>
      <c r="H16" t="str">
        <f>IFERROR(VLOOKUP(G16,'Step 1 Infrastructure'!$B$106:B168,1,FALSE),"Not found")</f>
        <v>Exadata Oracle Database Instance</v>
      </c>
    </row>
    <row r="17" spans="1:8" x14ac:dyDescent="0.35">
      <c r="A17" t="s">
        <v>503</v>
      </c>
      <c r="B17" t="str">
        <f>IFERROR(VLOOKUP(A17,'Step 1 Infrastructure'!$B$106:$B$141,1,FALSE),"not found")</f>
        <v>not found</v>
      </c>
      <c r="E17" t="s">
        <v>11</v>
      </c>
      <c r="F17" t="s">
        <v>442</v>
      </c>
      <c r="G17" t="s">
        <v>475</v>
      </c>
      <c r="H17" t="str">
        <f>IFERROR(VLOOKUP(G17,'Step 1 Infrastructure'!$B$106:B169,1,FALSE),"Not found")</f>
        <v>Exadata Oracle Database Data Replication</v>
      </c>
    </row>
    <row r="18" spans="1:8" x14ac:dyDescent="0.35">
      <c r="A18" t="s">
        <v>504</v>
      </c>
      <c r="B18" t="str">
        <f>IFERROR(VLOOKUP(A18,'Step 1 Infrastructure'!$B$106:$B$141,1,FALSE),"not found")</f>
        <v>not found</v>
      </c>
      <c r="E18" t="s">
        <v>11</v>
      </c>
      <c r="F18" t="s">
        <v>442</v>
      </c>
      <c r="G18" t="s">
        <v>480</v>
      </c>
      <c r="H18" t="str">
        <f>IFERROR(VLOOKUP(G18,'Step 1 Infrastructure'!$B$106:B170,1,FALSE),"Not found")</f>
        <v>Exadata Software Service Charge</v>
      </c>
    </row>
    <row r="19" spans="1:8" x14ac:dyDescent="0.35">
      <c r="A19" t="s">
        <v>505</v>
      </c>
      <c r="B19" t="str">
        <f>IFERROR(VLOOKUP(A19,'Step 1 Infrastructure'!$B$106:$B$141,1,FALSE),"not found")</f>
        <v>not found</v>
      </c>
      <c r="E19" t="s">
        <v>11</v>
      </c>
      <c r="F19" t="s">
        <v>442</v>
      </c>
      <c r="G19" t="s">
        <v>476</v>
      </c>
      <c r="H19" t="str">
        <f>IFERROR(VLOOKUP(G19,'Step 1 Infrastructure'!$B$106:B171,1,FALSE),"Not found")</f>
        <v>Not found</v>
      </c>
    </row>
    <row r="20" spans="1:8" x14ac:dyDescent="0.35">
      <c r="A20" t="s">
        <v>506</v>
      </c>
      <c r="B20" t="str">
        <f>IFERROR(VLOOKUP(A20,'Step 1 Infrastructure'!$B$106:$B$141,1,FALSE),"not found")</f>
        <v>not found</v>
      </c>
      <c r="E20" t="s">
        <v>11</v>
      </c>
      <c r="F20" t="s">
        <v>442</v>
      </c>
      <c r="G20" t="s">
        <v>471</v>
      </c>
      <c r="H20" t="str">
        <f>IFERROR(VLOOKUP(G20,'Step 1 Infrastructure'!$B$106:B172,1,FALSE),"Not found")</f>
        <v>Not found</v>
      </c>
    </row>
    <row r="21" spans="1:8" x14ac:dyDescent="0.35">
      <c r="A21" t="s">
        <v>507</v>
      </c>
      <c r="B21" t="str">
        <f>IFERROR(VLOOKUP(A21,'Step 1 Infrastructure'!$B$106:$B$141,1,FALSE),"not found")</f>
        <v>not found</v>
      </c>
      <c r="E21" t="s">
        <v>11</v>
      </c>
      <c r="F21" t="s">
        <v>12</v>
      </c>
      <c r="G21" t="s">
        <v>452</v>
      </c>
      <c r="H21" t="str">
        <f>IFERROR(VLOOKUP(G21,'Step 1 Infrastructure'!$B$106:B173,1,FALSE),"Not found")</f>
        <v>Linux Tier 1 (24x7 Support) Custom</v>
      </c>
    </row>
    <row r="22" spans="1:8" x14ac:dyDescent="0.35">
      <c r="A22" t="s">
        <v>508</v>
      </c>
      <c r="B22" t="str">
        <f>IFERROR(VLOOKUP(A22,'Step 1 Infrastructure'!$B$106:$B$141,1,FALSE),"not found")</f>
        <v>not found</v>
      </c>
      <c r="E22" t="s">
        <v>11</v>
      </c>
      <c r="F22" t="s">
        <v>12</v>
      </c>
      <c r="G22" t="s">
        <v>500</v>
      </c>
      <c r="H22" t="str">
        <f>IFERROR(VLOOKUP(G22,'Step 1 Infrastructure'!$B$106:B174,1,FALSE),"Not found")</f>
        <v>Linux Tier 1 (24x7 Support) Standard</v>
      </c>
    </row>
    <row r="23" spans="1:8" x14ac:dyDescent="0.35">
      <c r="A23" t="s">
        <v>509</v>
      </c>
      <c r="B23" t="str">
        <f>IFERROR(VLOOKUP(A23,'Step 1 Infrastructure'!$B$106:$B$141,1,FALSE),"not found")</f>
        <v>not found</v>
      </c>
      <c r="E23" t="s">
        <v>11</v>
      </c>
      <c r="F23" t="s">
        <v>12</v>
      </c>
      <c r="G23" t="s">
        <v>538</v>
      </c>
      <c r="H23" t="str">
        <f>IFERROR(VLOOKUP(G23,'Step 1 Infrastructure'!$B$106:B175,1,FALSE),"Not found")</f>
        <v>Linux Tier 2 (10x5 Support) Custom</v>
      </c>
    </row>
    <row r="24" spans="1:8" x14ac:dyDescent="0.35">
      <c r="A24" t="s">
        <v>458</v>
      </c>
      <c r="B24" t="str">
        <f>IFERROR(VLOOKUP(A24,'Step 1 Infrastructure'!$B$106:$B$141,1,FALSE),"not found")</f>
        <v>Database SQL Server</v>
      </c>
      <c r="E24" t="s">
        <v>11</v>
      </c>
      <c r="F24" t="s">
        <v>12</v>
      </c>
      <c r="G24" t="s">
        <v>501</v>
      </c>
      <c r="H24" t="str">
        <f>IFERROR(VLOOKUP(G24,'Step 1 Infrastructure'!$B$106:B176,1,FALSE),"Not found")</f>
        <v>Linux Tier 2 (10x5 Support) Standard</v>
      </c>
    </row>
    <row r="25" spans="1:8" x14ac:dyDescent="0.35">
      <c r="A25" t="s">
        <v>459</v>
      </c>
      <c r="B25" t="str">
        <f>IFERROR(VLOOKUP(A25,'Step 1 Infrastructure'!$B$106:$B$141,1,FALSE),"not found")</f>
        <v>Database Oracle Server</v>
      </c>
      <c r="E25" t="s">
        <v>11</v>
      </c>
      <c r="F25" t="s">
        <v>25</v>
      </c>
      <c r="G25" t="s">
        <v>465</v>
      </c>
      <c r="H25" t="str">
        <f>IFERROR(VLOOKUP(G25,'Step 1 Infrastructure'!$B$106:B177,1,FALSE),"Not found")</f>
        <v>Managed Mobile Device</v>
      </c>
    </row>
    <row r="26" spans="1:8" x14ac:dyDescent="0.35">
      <c r="A26" t="s">
        <v>460</v>
      </c>
      <c r="B26" t="str">
        <f>IFERROR(VLOOKUP(A26,'Step 1 Infrastructure'!$B$106:$B$141,1,FALSE),"not found")</f>
        <v>Business Application Packaging Request</v>
      </c>
      <c r="E26" t="s">
        <v>11</v>
      </c>
      <c r="F26" t="s">
        <v>12</v>
      </c>
      <c r="G26" t="s">
        <v>457</v>
      </c>
      <c r="H26" t="str">
        <f>IFERROR(VLOOKUP(G26,'Step 1 Infrastructure'!$B$106:B178,1,FALSE),"Not found")</f>
        <v>Medium Remote Server</v>
      </c>
    </row>
    <row r="27" spans="1:8" x14ac:dyDescent="0.35">
      <c r="A27" t="s">
        <v>462</v>
      </c>
      <c r="B27" t="str">
        <f>IFERROR(VLOOKUP(A27,'Step 1 Infrastructure'!$B$106:$B$141,1,FALSE),"not found")</f>
        <v>Business Application Monitoring</v>
      </c>
      <c r="E27" t="s">
        <v>11</v>
      </c>
      <c r="F27" t="s">
        <v>442</v>
      </c>
      <c r="G27" t="s">
        <v>473</v>
      </c>
      <c r="H27" t="str">
        <f>IFERROR(VLOOKUP(G27,'Step 1 Infrastructure'!$B$106:B179,1,FALSE),"Not found")</f>
        <v>Not found</v>
      </c>
    </row>
    <row r="28" spans="1:8" x14ac:dyDescent="0.35">
      <c r="A28" t="s">
        <v>464</v>
      </c>
      <c r="B28" t="str">
        <f>IFERROR(VLOOKUP(A28,'Step 1 Infrastructure'!$B$106:$B$141,1,FALSE),"not found")</f>
        <v>Web Server Middleware Support</v>
      </c>
      <c r="E28" t="s">
        <v>11</v>
      </c>
      <c r="F28" t="s">
        <v>12</v>
      </c>
      <c r="G28" t="s">
        <v>456</v>
      </c>
      <c r="H28" t="str">
        <f>IFERROR(VLOOKUP(G28,'Step 1 Infrastructure'!$B$106:B180,1,FALSE),"Not found")</f>
        <v>Small Remote Server</v>
      </c>
    </row>
    <row r="29" spans="1:8" x14ac:dyDescent="0.35">
      <c r="A29" t="s">
        <v>510</v>
      </c>
      <c r="B29" t="str">
        <f>IFERROR(VLOOKUP(A29,'Step 1 Infrastructure'!$B$106:$B$141,1,FALSE),"not found")</f>
        <v>not found</v>
      </c>
      <c r="E29" t="s">
        <v>11</v>
      </c>
      <c r="F29" t="s">
        <v>441</v>
      </c>
      <c r="G29" t="s">
        <v>492</v>
      </c>
      <c r="H29" t="str">
        <f>IFERROR(VLOOKUP(G29,'Step 1 Infrastructure'!$B$106:B181,1,FALSE),"Not found")</f>
        <v>Not found</v>
      </c>
    </row>
    <row r="30" spans="1:8" x14ac:dyDescent="0.35">
      <c r="A30" t="s">
        <v>511</v>
      </c>
      <c r="B30" t="str">
        <f>IFERROR(VLOOKUP(A30,'Step 1 Infrastructure'!$B$106:$B$141,1,FALSE),"not found")</f>
        <v>not found</v>
      </c>
      <c r="E30" t="s">
        <v>11</v>
      </c>
      <c r="F30" t="s">
        <v>441</v>
      </c>
      <c r="G30" t="s">
        <v>493</v>
      </c>
      <c r="H30" t="str">
        <f>IFERROR(VLOOKUP(G30,'Step 1 Infrastructure'!$B$106:B182,1,FALSE),"Not found")</f>
        <v>Not found</v>
      </c>
    </row>
    <row r="31" spans="1:8" x14ac:dyDescent="0.35">
      <c r="A31" t="s">
        <v>512</v>
      </c>
      <c r="B31" t="str">
        <f>IFERROR(VLOOKUP(A31,'Step 1 Infrastructure'!$B$106:$B$141,1,FALSE),"not found")</f>
        <v>Tier 0 Wintel Virtual Disaster Recovery</v>
      </c>
      <c r="E31" t="s">
        <v>11</v>
      </c>
      <c r="F31" t="s">
        <v>441</v>
      </c>
      <c r="G31" t="s">
        <v>488</v>
      </c>
      <c r="H31" t="str">
        <f>IFERROR(VLOOKUP(G31,'Step 1 Infrastructure'!$B$106:B183,1,FALSE),"Not found")</f>
        <v>Not found</v>
      </c>
    </row>
    <row r="32" spans="1:8" x14ac:dyDescent="0.35">
      <c r="A32" t="s">
        <v>513</v>
      </c>
      <c r="B32" t="str">
        <f>IFERROR(VLOOKUP(A32,'Step 1 Infrastructure'!$B$106:$B$141,1,FALSE),"not found")</f>
        <v>Tier 0 Wintel Dedicated Disaster Recovery</v>
      </c>
      <c r="E32" t="s">
        <v>11</v>
      </c>
      <c r="F32" t="s">
        <v>441</v>
      </c>
      <c r="G32" t="s">
        <v>487</v>
      </c>
      <c r="H32" t="str">
        <f>IFERROR(VLOOKUP(G32,'Step 1 Infrastructure'!$B$106:B184,1,FALSE),"Not found")</f>
        <v>Not found</v>
      </c>
    </row>
    <row r="33" spans="1:8" x14ac:dyDescent="0.35">
      <c r="A33" t="s">
        <v>514</v>
      </c>
      <c r="B33" t="str">
        <f>IFERROR(VLOOKUP(A33,'Step 1 Infrastructure'!$B$106:$B$141,1,FALSE),"not found")</f>
        <v>Tier 1 Wintel Virtual Disaster Recovery</v>
      </c>
      <c r="E33" t="s">
        <v>11</v>
      </c>
      <c r="F33" t="s">
        <v>441</v>
      </c>
      <c r="G33" t="s">
        <v>490</v>
      </c>
      <c r="H33" t="str">
        <f>IFERROR(VLOOKUP(G33,'Step 1 Infrastructure'!$B$106:B185,1,FALSE),"Not found")</f>
        <v>Not found</v>
      </c>
    </row>
    <row r="34" spans="1:8" x14ac:dyDescent="0.35">
      <c r="A34" t="s">
        <v>515</v>
      </c>
      <c r="B34" t="str">
        <f>IFERROR(VLOOKUP(A34,'Step 1 Infrastructure'!$B$106:$B$141,1,FALSE),"not found")</f>
        <v>Tier 1 Wintel Dedicated Disaster Recovery</v>
      </c>
      <c r="E34" t="s">
        <v>11</v>
      </c>
      <c r="F34" t="s">
        <v>19</v>
      </c>
      <c r="G34" t="s">
        <v>519</v>
      </c>
      <c r="H34" t="str">
        <f>IFERROR(VLOOKUP(G34,'Step 1 Infrastructure'!$B$106:B186,1,FALSE),"Not found")</f>
        <v>Not found</v>
      </c>
    </row>
    <row r="35" spans="1:8" x14ac:dyDescent="0.35">
      <c r="A35" t="s">
        <v>491</v>
      </c>
      <c r="B35" t="str">
        <f>IFERROR(VLOOKUP(A35,'Step 1 Infrastructure'!$B$106:$B$141,1,FALSE),"not found")</f>
        <v>Tier 2 DR Rack Charges Disaster Recovery</v>
      </c>
      <c r="E35" t="s">
        <v>11</v>
      </c>
      <c r="F35" t="s">
        <v>19</v>
      </c>
      <c r="G35" t="s">
        <v>520</v>
      </c>
      <c r="H35" t="str">
        <f>IFERROR(VLOOKUP(G35,'Step 1 Infrastructure'!$B$106:B187,1,FALSE),"Not found")</f>
        <v>Not found</v>
      </c>
    </row>
    <row r="36" spans="1:8" x14ac:dyDescent="0.35">
      <c r="A36" t="s">
        <v>516</v>
      </c>
      <c r="B36" t="str">
        <f>IFERROR(VLOOKUP(A36,'Step 1 Infrastructure'!$B$106:$B$141,1,FALSE),"not found")</f>
        <v>not found</v>
      </c>
      <c r="E36" t="s">
        <v>11</v>
      </c>
      <c r="F36" t="s">
        <v>441</v>
      </c>
      <c r="G36" t="s">
        <v>489</v>
      </c>
      <c r="H36" t="str">
        <f>IFERROR(VLOOKUP(G36,'Step 1 Infrastructure'!$B$106:B188,1,FALSE),"Not found")</f>
        <v>Not found</v>
      </c>
    </row>
    <row r="37" spans="1:8" x14ac:dyDescent="0.35">
      <c r="A37" t="s">
        <v>517</v>
      </c>
      <c r="B37" t="str">
        <f>IFERROR(VLOOKUP(A37,'Step 1 Infrastructure'!$B$106:$B$141,1,FALSE),"not found")</f>
        <v>Tier 0 Solaris Dedicated Disaster Recovery</v>
      </c>
      <c r="E37" t="s">
        <v>11</v>
      </c>
      <c r="F37" t="s">
        <v>19</v>
      </c>
      <c r="G37" t="s">
        <v>466</v>
      </c>
      <c r="H37" t="str">
        <f>IFERROR(VLOOKUP(G37,'Step 1 Infrastructure'!$B$106:B189,1,FALSE),"Not found")</f>
        <v>Tier 2 Business Critical Storage</v>
      </c>
    </row>
    <row r="38" spans="1:8" x14ac:dyDescent="0.35">
      <c r="A38" t="s">
        <v>518</v>
      </c>
      <c r="B38" t="str">
        <f>IFERROR(VLOOKUP(A38,'Step 1 Infrastructure'!$B$106:$B$141,1,FALSE),"not found")</f>
        <v>Tier 1 Solaris Dedicated Disaster Recovery</v>
      </c>
      <c r="E38" t="s">
        <v>11</v>
      </c>
      <c r="F38" t="s">
        <v>19</v>
      </c>
      <c r="G38" t="s">
        <v>521</v>
      </c>
      <c r="H38" t="str">
        <f>IFERROR(VLOOKUP(G38,'Step 1 Infrastructure'!$B$106:B190,1,FALSE),"Not found")</f>
        <v>Tier 2R Business Critical Storage (Replicated Copy)</v>
      </c>
    </row>
    <row r="39" spans="1:8" x14ac:dyDescent="0.35">
      <c r="A39" t="s">
        <v>519</v>
      </c>
      <c r="B39" t="str">
        <f>IFERROR(VLOOKUP(A39,'Step 1 Infrastructure'!$B$106:$B$141,1,FALSE),"not found")</f>
        <v>not found</v>
      </c>
      <c r="E39" t="s">
        <v>11</v>
      </c>
      <c r="F39" t="s">
        <v>441</v>
      </c>
      <c r="G39" t="s">
        <v>491</v>
      </c>
      <c r="H39" t="str">
        <f>IFERROR(VLOOKUP(G39,'Step 1 Infrastructure'!$B$106:B191,1,FALSE),"Not found")</f>
        <v>Tier 2 DR Rack Charges Disaster Recovery</v>
      </c>
    </row>
    <row r="40" spans="1:8" x14ac:dyDescent="0.35">
      <c r="A40" t="s">
        <v>520</v>
      </c>
      <c r="B40" t="str">
        <f>IFERROR(VLOOKUP(A40,'Step 1 Infrastructure'!$B$106:$B$141,1,FALSE),"not found")</f>
        <v>not found</v>
      </c>
      <c r="E40" t="s">
        <v>11</v>
      </c>
      <c r="F40" t="s">
        <v>12</v>
      </c>
      <c r="G40" t="s">
        <v>455</v>
      </c>
      <c r="H40" t="str">
        <f>IFERROR(VLOOKUP(G40,'Step 1 Infrastructure'!$B$106:B192,1,FALSE),"Not found")</f>
        <v>Tier 3 Partial Support</v>
      </c>
    </row>
    <row r="41" spans="1:8" x14ac:dyDescent="0.35">
      <c r="A41" t="s">
        <v>466</v>
      </c>
      <c r="B41" t="str">
        <f>IFERROR(VLOOKUP(A41,'Step 1 Infrastructure'!$B$106:$B$141,1,FALSE),"not found")</f>
        <v>Tier 2 Business Critical Storage</v>
      </c>
      <c r="E41" t="s">
        <v>11</v>
      </c>
      <c r="F41" t="s">
        <v>19</v>
      </c>
      <c r="G41" t="s">
        <v>522</v>
      </c>
      <c r="H41" t="str">
        <f>IFERROR(VLOOKUP(G41,'Step 1 Infrastructure'!$B$106:B193,1,FALSE),"Not found")</f>
        <v>Tier 3R Unstructured User Storage (NAS) (Replicated Copy)</v>
      </c>
    </row>
    <row r="42" spans="1:8" x14ac:dyDescent="0.35">
      <c r="A42" t="s">
        <v>521</v>
      </c>
      <c r="B42" t="str">
        <f>IFERROR(VLOOKUP(A42,'Step 1 Infrastructure'!$B$106:$B$141,1,FALSE),"not found")</f>
        <v>Tier 2R Business Critical Storage (Replicated Copy)</v>
      </c>
      <c r="E42" t="s">
        <v>11</v>
      </c>
      <c r="F42" t="s">
        <v>19</v>
      </c>
      <c r="G42" t="s">
        <v>467</v>
      </c>
      <c r="H42" t="str">
        <f>IFERROR(VLOOKUP(G42,'Step 1 Infrastructure'!$B$106:B194,1,FALSE),"Not found")</f>
        <v>Tier 3 Unstructured User Storage (NAS)</v>
      </c>
    </row>
    <row r="43" spans="1:8" x14ac:dyDescent="0.35">
      <c r="A43" t="s">
        <v>467</v>
      </c>
      <c r="B43" t="str">
        <f>IFERROR(VLOOKUP(A43,'Step 1 Infrastructure'!$B$106:$B$141,1,FALSE),"not found")</f>
        <v>Tier 3 Unstructured User Storage (NAS)</v>
      </c>
      <c r="E43" t="s">
        <v>11</v>
      </c>
      <c r="F43" t="s">
        <v>19</v>
      </c>
      <c r="G43" t="s">
        <v>468</v>
      </c>
      <c r="H43" t="str">
        <f>IFERROR(VLOOKUP(G43,'Step 1 Infrastructure'!$B$106:B195,1,FALSE),"Not found")</f>
        <v>Tier 4 Archival/Backup Storage</v>
      </c>
    </row>
    <row r="44" spans="1:8" x14ac:dyDescent="0.35">
      <c r="A44" t="s">
        <v>522</v>
      </c>
      <c r="B44" t="str">
        <f>IFERROR(VLOOKUP(A44,'Step 1 Infrastructure'!$B$106:$B$141,1,FALSE),"not found")</f>
        <v>Tier 3R Unstructured User Storage (NAS) (Replicated Copy)</v>
      </c>
      <c r="E44" t="s">
        <v>11</v>
      </c>
      <c r="F44" t="s">
        <v>12</v>
      </c>
      <c r="G44" t="s">
        <v>502</v>
      </c>
      <c r="H44" t="str">
        <f>IFERROR(VLOOKUP(G44,'Step 1 Infrastructure'!$B$106:B196,1,FALSE),"Not found")</f>
        <v>Tier 4 Appliance Support</v>
      </c>
    </row>
    <row r="45" spans="1:8" x14ac:dyDescent="0.35">
      <c r="A45" t="s">
        <v>468</v>
      </c>
      <c r="B45" t="str">
        <f>IFERROR(VLOOKUP(A45,'Step 1 Infrastructure'!$B$106:$B$141,1,FALSE),"not found")</f>
        <v>Tier 4 Archival/Backup Storage</v>
      </c>
      <c r="E45" t="s">
        <v>11</v>
      </c>
      <c r="F45" t="s">
        <v>12</v>
      </c>
      <c r="G45" t="s">
        <v>453</v>
      </c>
      <c r="H45" t="str">
        <f>IFERROR(VLOOKUP(G45,'Step 1 Infrastructure'!$B$106:B197,1,FALSE),"Not found")</f>
        <v>Proprietary UNIX (24x7 Support)</v>
      </c>
    </row>
    <row r="46" spans="1:8" x14ac:dyDescent="0.35">
      <c r="A46" t="s">
        <v>469</v>
      </c>
      <c r="B46" t="str">
        <f>IFERROR(VLOOKUP(A46,'Step 1 Infrastructure'!$B$106:$B$141,1,FALSE),"not found")</f>
        <v>Backup Data written to Disk</v>
      </c>
      <c r="E46" t="s">
        <v>11</v>
      </c>
      <c r="F46" t="s">
        <v>12</v>
      </c>
      <c r="G46" t="s">
        <v>454</v>
      </c>
      <c r="H46" t="str">
        <f>IFERROR(VLOOKUP(G46,'Step 1 Infrastructure'!$B$106:B198,1,FALSE),"Not found")</f>
        <v>Proprietary UNIX (10x5 Support)</v>
      </c>
    </row>
    <row r="47" spans="1:8" x14ac:dyDescent="0.35">
      <c r="A47" t="s">
        <v>470</v>
      </c>
      <c r="B47" t="str">
        <f>IFERROR(VLOOKUP(A47,'Step 1 Infrastructure'!$B$106:$B$141,1,FALSE),"not found")</f>
        <v>Archived Tapes</v>
      </c>
      <c r="E47" t="s">
        <v>11</v>
      </c>
      <c r="F47" t="s">
        <v>20</v>
      </c>
      <c r="G47" t="s">
        <v>464</v>
      </c>
      <c r="H47" t="str">
        <f>IFERROR(VLOOKUP(G47,'Step 1 Infrastructure'!$B$106:B199,1,FALSE),"Not found")</f>
        <v>Web Server Middleware Support</v>
      </c>
    </row>
    <row r="48" spans="1:8" x14ac:dyDescent="0.35">
      <c r="A48" t="s">
        <v>523</v>
      </c>
      <c r="B48" t="str">
        <f>IFERROR(VLOOKUP(A48,'Step 1 Infrastructure'!$B$106:$B$141,1,FALSE),"not found")</f>
        <v>not found</v>
      </c>
      <c r="E48" t="s">
        <v>11</v>
      </c>
      <c r="F48" t="s">
        <v>12</v>
      </c>
      <c r="G48" t="s">
        <v>451</v>
      </c>
      <c r="H48" t="str">
        <f>IFERROR(VLOOKUP(G48,'Step 1 Infrastructure'!$B$106:B200,1,FALSE),"Not found")</f>
        <v>Windows Tier 1 (24x7 Support) Custom</v>
      </c>
    </row>
    <row r="49" spans="1:8" x14ac:dyDescent="0.35">
      <c r="A49" t="s">
        <v>523</v>
      </c>
      <c r="B49" t="str">
        <f>IFERROR(VLOOKUP(A49,'Step 1 Infrastructure'!$B$106:$B$141,1,FALSE),"not found")</f>
        <v>not found</v>
      </c>
      <c r="E49" t="s">
        <v>11</v>
      </c>
      <c r="F49" t="s">
        <v>12</v>
      </c>
      <c r="G49" t="s">
        <v>498</v>
      </c>
      <c r="H49" t="str">
        <f>IFERROR(VLOOKUP(G49,'Step 1 Infrastructure'!$B$106:B201,1,FALSE),"Not found")</f>
        <v>Windows Tier 1 (24x7 Support) Standard</v>
      </c>
    </row>
    <row r="50" spans="1:8" x14ac:dyDescent="0.35">
      <c r="A50" t="s">
        <v>524</v>
      </c>
      <c r="B50" t="str">
        <f>IFERROR(VLOOKUP(A50,'Step 1 Infrastructure'!$B$106:$B$141,1,FALSE),"not found")</f>
        <v>not found</v>
      </c>
      <c r="E50" t="s">
        <v>11</v>
      </c>
      <c r="F50" t="s">
        <v>12</v>
      </c>
      <c r="G50" t="s">
        <v>496</v>
      </c>
      <c r="H50" t="str">
        <f>IFERROR(VLOOKUP(G50,'Step 1 Infrastructure'!$B$106:B202,1,FALSE),"Not found")</f>
        <v>Windows Tier 2 (10x5 Support) Custom</v>
      </c>
    </row>
    <row r="51" spans="1:8" x14ac:dyDescent="0.35">
      <c r="A51" t="s">
        <v>465</v>
      </c>
      <c r="B51" t="str">
        <f>IFERROR(VLOOKUP(A51,'Step 1 Infrastructure'!$B$106:$B$141,1,FALSE),"not found")</f>
        <v>Managed Mobile Device</v>
      </c>
      <c r="E51" t="s">
        <v>11</v>
      </c>
      <c r="F51" t="s">
        <v>12</v>
      </c>
      <c r="G51" t="s">
        <v>499</v>
      </c>
      <c r="H51" t="str">
        <f>IFERROR(VLOOKUP(G51,'Step 1 Infrastructure'!$B$106:B203,1,FALSE),"Not found")</f>
        <v>Windows Tier 2 (10x5 Support) Standard</v>
      </c>
    </row>
    <row r="52" spans="1:8" x14ac:dyDescent="0.35">
      <c r="A52" t="s">
        <v>525</v>
      </c>
      <c r="B52" t="str">
        <f>IFERROR(VLOOKUP(A52,'Step 1 Infrastructure'!$B$106:$B$141,1,FALSE),"not found")</f>
        <v>not found</v>
      </c>
    </row>
    <row r="53" spans="1:8" x14ac:dyDescent="0.35">
      <c r="A53" t="s">
        <v>471</v>
      </c>
      <c r="B53" t="str">
        <f>IFERROR(VLOOKUP(A53,'Step 1 Infrastructure'!$B$106:$B$141,1,FALSE),"not found")</f>
        <v>not found</v>
      </c>
    </row>
    <row r="54" spans="1:8" x14ac:dyDescent="0.35">
      <c r="A54" t="s">
        <v>472</v>
      </c>
      <c r="B54" t="str">
        <f>IFERROR(VLOOKUP(A54,'Step 1 Infrastructure'!$B$106:$B$141,1,FALSE),"not found")</f>
        <v>not found</v>
      </c>
    </row>
    <row r="55" spans="1:8" x14ac:dyDescent="0.35">
      <c r="A55" t="s">
        <v>473</v>
      </c>
      <c r="B55" t="str">
        <f>IFERROR(VLOOKUP(A55,'Step 1 Infrastructure'!$B$106:$B$141,1,FALSE),"not found")</f>
        <v>not found</v>
      </c>
    </row>
    <row r="56" spans="1:8" x14ac:dyDescent="0.35">
      <c r="A56" t="s">
        <v>474</v>
      </c>
      <c r="B56" t="str">
        <f>IFERROR(VLOOKUP(A56,'Step 1 Infrastructure'!$B$106:$B$141,1,FALSE),"not found")</f>
        <v>not found</v>
      </c>
    </row>
    <row r="57" spans="1:8" x14ac:dyDescent="0.35">
      <c r="A57" t="s">
        <v>475</v>
      </c>
      <c r="B57" t="str">
        <f>IFERROR(VLOOKUP(A57,'Step 1 Infrastructure'!$B$106:$B$141,1,FALSE),"not found")</f>
        <v>not found</v>
      </c>
    </row>
    <row r="58" spans="1:8" x14ac:dyDescent="0.35">
      <c r="A58" t="s">
        <v>476</v>
      </c>
      <c r="B58" t="str">
        <f>IFERROR(VLOOKUP(A58,'Step 1 Infrastructure'!$B$106:$B$141,1,FALSE),"not found")</f>
        <v>not found</v>
      </c>
    </row>
    <row r="59" spans="1:8" x14ac:dyDescent="0.35">
      <c r="A59" t="s">
        <v>477</v>
      </c>
      <c r="B59" t="str">
        <f>IFERROR(VLOOKUP(A59,'Step 1 Infrastructure'!$B$106:$B$141,1,FALSE),"not found")</f>
        <v>not found</v>
      </c>
    </row>
    <row r="60" spans="1:8" x14ac:dyDescent="0.35">
      <c r="A60" t="s">
        <v>478</v>
      </c>
      <c r="B60" t="str">
        <f>IFERROR(VLOOKUP(A60,'Step 1 Infrastructure'!$B$106:$B$141,1,FALSE),"not found")</f>
        <v>not found</v>
      </c>
    </row>
    <row r="61" spans="1:8" x14ac:dyDescent="0.35">
      <c r="A61" t="s">
        <v>480</v>
      </c>
      <c r="B61" t="str">
        <f>IFERROR(VLOOKUP(A61,'Step 1 Infrastructure'!$B$106:$B$141,1,FALSE),"not found")</f>
        <v>not found</v>
      </c>
    </row>
    <row r="62" spans="1:8" x14ac:dyDescent="0.35">
      <c r="A62" t="s">
        <v>526</v>
      </c>
      <c r="B62" t="str">
        <f>IFERROR(VLOOKUP(A62,'Step 1 Infrastructure'!$B$106:$B$141,1,FALSE),"not found")</f>
        <v>not found</v>
      </c>
    </row>
    <row r="63" spans="1:8" x14ac:dyDescent="0.35">
      <c r="A63" t="s">
        <v>527</v>
      </c>
      <c r="B63" t="str">
        <f>IFERROR(VLOOKUP(A63,'Step 1 Infrastructure'!$B$106:$B$141,1,FALSE),"not found")</f>
        <v>not found</v>
      </c>
    </row>
  </sheetData>
  <autoFilter ref="A1:H63" xr:uid="{1E2CA526-6B5C-4E65-9AF5-0CF637709DE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9E49-792B-41B2-B911-E24358778F59}">
  <dimension ref="A1:I50"/>
  <sheetViews>
    <sheetView workbookViewId="0">
      <pane ySplit="1" topLeftCell="A21" activePane="bottomLeft" state="frozen"/>
      <selection pane="bottomLeft" activeCell="G31" sqref="G31"/>
    </sheetView>
  </sheetViews>
  <sheetFormatPr defaultRowHeight="14.5" x14ac:dyDescent="0.35"/>
  <cols>
    <col min="1" max="1" width="19.26953125" bestFit="1" customWidth="1"/>
    <col min="2" max="2" width="29.453125" bestFit="1" customWidth="1"/>
    <col min="3" max="3" width="12.453125" customWidth="1"/>
  </cols>
  <sheetData>
    <row r="1" spans="1:4" s="94" customFormat="1" x14ac:dyDescent="0.35">
      <c r="A1" s="94" t="s">
        <v>481</v>
      </c>
      <c r="B1" s="94" t="s">
        <v>482</v>
      </c>
      <c r="C1" s="94" t="s">
        <v>483</v>
      </c>
    </row>
    <row r="2" spans="1:4" x14ac:dyDescent="0.35">
      <c r="A2" t="s">
        <v>439</v>
      </c>
      <c r="B2" t="s">
        <v>355</v>
      </c>
      <c r="C2" s="95">
        <v>0.05</v>
      </c>
      <c r="D2" s="95"/>
    </row>
    <row r="3" spans="1:4" x14ac:dyDescent="0.35">
      <c r="A3" t="s">
        <v>439</v>
      </c>
      <c r="B3" t="s">
        <v>362</v>
      </c>
      <c r="C3" s="95">
        <v>0.05</v>
      </c>
    </row>
    <row r="4" spans="1:4" x14ac:dyDescent="0.35">
      <c r="A4" t="s">
        <v>439</v>
      </c>
      <c r="B4" t="s">
        <v>364</v>
      </c>
      <c r="C4" s="95">
        <v>0.05</v>
      </c>
    </row>
    <row r="5" spans="1:4" x14ac:dyDescent="0.35">
      <c r="A5" t="s">
        <v>439</v>
      </c>
      <c r="B5" t="s">
        <v>589</v>
      </c>
      <c r="C5" s="95">
        <v>0.05</v>
      </c>
    </row>
    <row r="6" spans="1:4" x14ac:dyDescent="0.35">
      <c r="A6" t="s">
        <v>439</v>
      </c>
      <c r="B6" t="s">
        <v>363</v>
      </c>
      <c r="C6" s="95">
        <v>0.05</v>
      </c>
    </row>
    <row r="7" spans="1:4" x14ac:dyDescent="0.35">
      <c r="A7" t="s">
        <v>439</v>
      </c>
      <c r="B7" t="s">
        <v>534</v>
      </c>
      <c r="C7" s="95">
        <v>0.05</v>
      </c>
    </row>
    <row r="8" spans="1:4" x14ac:dyDescent="0.35">
      <c r="A8" t="s">
        <v>4</v>
      </c>
      <c r="B8" t="s">
        <v>352</v>
      </c>
      <c r="C8" s="95">
        <v>0.05</v>
      </c>
    </row>
    <row r="9" spans="1:4" x14ac:dyDescent="0.35">
      <c r="A9" t="s">
        <v>4</v>
      </c>
      <c r="B9" t="s">
        <v>6</v>
      </c>
      <c r="C9" s="95">
        <v>0.05</v>
      </c>
    </row>
    <row r="10" spans="1:4" x14ac:dyDescent="0.35">
      <c r="A10" t="s">
        <v>4</v>
      </c>
      <c r="B10" t="s">
        <v>350</v>
      </c>
      <c r="C10" s="95">
        <v>0.05</v>
      </c>
    </row>
    <row r="11" spans="1:4" x14ac:dyDescent="0.35">
      <c r="A11" t="s">
        <v>4</v>
      </c>
      <c r="B11" t="s">
        <v>10</v>
      </c>
      <c r="C11" s="95">
        <v>0.05</v>
      </c>
    </row>
    <row r="12" spans="1:4" x14ac:dyDescent="0.35">
      <c r="A12" t="s">
        <v>443</v>
      </c>
      <c r="B12" t="s">
        <v>9</v>
      </c>
      <c r="C12" s="95">
        <v>0.05</v>
      </c>
    </row>
    <row r="13" spans="1:4" x14ac:dyDescent="0.35">
      <c r="A13" t="s">
        <v>443</v>
      </c>
      <c r="B13" t="s">
        <v>386</v>
      </c>
      <c r="C13" s="95">
        <v>0.05</v>
      </c>
    </row>
    <row r="14" spans="1:4" x14ac:dyDescent="0.35">
      <c r="A14" t="s">
        <v>443</v>
      </c>
      <c r="B14" t="s">
        <v>380</v>
      </c>
      <c r="C14" s="95">
        <v>0.05</v>
      </c>
    </row>
    <row r="15" spans="1:4" x14ac:dyDescent="0.35">
      <c r="A15" t="s">
        <v>443</v>
      </c>
      <c r="B15" t="s">
        <v>392</v>
      </c>
      <c r="C15" s="95">
        <v>0.05</v>
      </c>
    </row>
    <row r="16" spans="1:4" x14ac:dyDescent="0.35">
      <c r="A16" t="s">
        <v>11</v>
      </c>
      <c r="B16" t="s">
        <v>12</v>
      </c>
      <c r="C16" s="95">
        <v>0.05</v>
      </c>
    </row>
    <row r="17" spans="1:9" x14ac:dyDescent="0.35">
      <c r="A17" t="s">
        <v>11</v>
      </c>
      <c r="B17" t="s">
        <v>14</v>
      </c>
      <c r="C17" s="95">
        <v>0.05</v>
      </c>
    </row>
    <row r="18" spans="1:9" x14ac:dyDescent="0.35">
      <c r="A18" t="s">
        <v>11</v>
      </c>
      <c r="B18" t="s">
        <v>18</v>
      </c>
      <c r="C18" s="95">
        <v>0.05</v>
      </c>
    </row>
    <row r="19" spans="1:9" x14ac:dyDescent="0.35">
      <c r="A19" t="s">
        <v>11</v>
      </c>
      <c r="B19" t="s">
        <v>535</v>
      </c>
      <c r="C19" s="95">
        <v>0.05</v>
      </c>
    </row>
    <row r="20" spans="1:9" x14ac:dyDescent="0.35">
      <c r="A20" t="s">
        <v>11</v>
      </c>
      <c r="B20" t="s">
        <v>19</v>
      </c>
      <c r="C20" s="95">
        <v>0.05</v>
      </c>
      <c r="I20" s="153"/>
    </row>
    <row r="21" spans="1:9" x14ac:dyDescent="0.35">
      <c r="A21" t="s">
        <v>11</v>
      </c>
      <c r="B21" t="s">
        <v>20</v>
      </c>
      <c r="C21" s="95">
        <v>0.05</v>
      </c>
    </row>
    <row r="22" spans="1:9" x14ac:dyDescent="0.35">
      <c r="A22" t="s">
        <v>11</v>
      </c>
      <c r="B22" t="s">
        <v>442</v>
      </c>
      <c r="C22" s="95">
        <v>0.05</v>
      </c>
      <c r="G22" s="152"/>
    </row>
    <row r="23" spans="1:9" x14ac:dyDescent="0.35">
      <c r="A23" t="s">
        <v>11</v>
      </c>
      <c r="B23" t="s">
        <v>25</v>
      </c>
      <c r="C23" s="95">
        <v>0.05</v>
      </c>
    </row>
    <row r="24" spans="1:9" x14ac:dyDescent="0.35">
      <c r="A24" t="s">
        <v>11</v>
      </c>
      <c r="B24" t="s">
        <v>21</v>
      </c>
      <c r="C24" s="95">
        <v>0.05</v>
      </c>
    </row>
    <row r="25" spans="1:9" x14ac:dyDescent="0.35">
      <c r="A25" t="s">
        <v>11</v>
      </c>
      <c r="B25" t="s">
        <v>441</v>
      </c>
      <c r="C25" s="95">
        <v>0.05</v>
      </c>
    </row>
    <row r="26" spans="1:9" x14ac:dyDescent="0.35">
      <c r="A26" t="s">
        <v>11</v>
      </c>
      <c r="B26" t="s">
        <v>557</v>
      </c>
      <c r="C26" s="95">
        <v>0.05</v>
      </c>
      <c r="G26" s="152"/>
    </row>
    <row r="27" spans="1:9" x14ac:dyDescent="0.35">
      <c r="A27" t="s">
        <v>11</v>
      </c>
      <c r="B27" s="89" t="s">
        <v>813</v>
      </c>
      <c r="C27" s="95">
        <v>0.05</v>
      </c>
      <c r="G27" s="152"/>
    </row>
    <row r="28" spans="1:9" x14ac:dyDescent="0.35">
      <c r="A28" t="s">
        <v>11</v>
      </c>
      <c r="B28" t="s">
        <v>442</v>
      </c>
      <c r="C28" s="95">
        <v>0.05</v>
      </c>
    </row>
    <row r="29" spans="1:9" x14ac:dyDescent="0.35">
      <c r="A29" t="s">
        <v>11</v>
      </c>
      <c r="B29" t="s">
        <v>579</v>
      </c>
      <c r="C29" s="95">
        <v>0.05</v>
      </c>
    </row>
    <row r="30" spans="1:9" x14ac:dyDescent="0.35">
      <c r="A30" t="s">
        <v>11</v>
      </c>
      <c r="B30" t="s">
        <v>580</v>
      </c>
      <c r="C30" s="95">
        <v>0.05</v>
      </c>
    </row>
    <row r="31" spans="1:9" x14ac:dyDescent="0.35">
      <c r="A31" t="s">
        <v>11</v>
      </c>
      <c r="B31" t="s">
        <v>581</v>
      </c>
      <c r="C31" s="95">
        <v>0.05</v>
      </c>
    </row>
    <row r="32" spans="1:9" x14ac:dyDescent="0.35">
      <c r="A32" s="175" t="s">
        <v>11</v>
      </c>
      <c r="B32" s="175" t="s">
        <v>646</v>
      </c>
      <c r="C32" s="176">
        <v>0.05</v>
      </c>
    </row>
    <row r="33" spans="1:3" x14ac:dyDescent="0.35">
      <c r="A33" t="s">
        <v>22</v>
      </c>
      <c r="B33" t="s">
        <v>23</v>
      </c>
      <c r="C33" s="95">
        <v>0.05</v>
      </c>
    </row>
    <row r="34" spans="1:3" x14ac:dyDescent="0.35">
      <c r="A34" t="s">
        <v>262</v>
      </c>
      <c r="B34" t="s">
        <v>210</v>
      </c>
      <c r="C34" s="95">
        <v>0.05</v>
      </c>
    </row>
    <row r="35" spans="1:3" x14ac:dyDescent="0.35">
      <c r="A35" t="s">
        <v>262</v>
      </c>
      <c r="B35" t="s">
        <v>253</v>
      </c>
      <c r="C35" s="95">
        <v>0.05</v>
      </c>
    </row>
    <row r="36" spans="1:3" x14ac:dyDescent="0.35">
      <c r="A36" t="s">
        <v>262</v>
      </c>
      <c r="B36" t="s">
        <v>248</v>
      </c>
      <c r="C36" s="95">
        <v>0.05</v>
      </c>
    </row>
    <row r="37" spans="1:3" x14ac:dyDescent="0.35">
      <c r="A37" t="s">
        <v>262</v>
      </c>
      <c r="B37" t="s">
        <v>245</v>
      </c>
      <c r="C37" s="95">
        <v>0.05</v>
      </c>
    </row>
    <row r="38" spans="1:3" x14ac:dyDescent="0.35">
      <c r="A38" t="s">
        <v>243</v>
      </c>
      <c r="B38" t="s">
        <v>241</v>
      </c>
      <c r="C38" s="95">
        <v>0.05</v>
      </c>
    </row>
    <row r="39" spans="1:3" x14ac:dyDescent="0.35">
      <c r="A39" t="s">
        <v>243</v>
      </c>
      <c r="B39" t="s">
        <v>238</v>
      </c>
      <c r="C39" s="95">
        <v>0.05</v>
      </c>
    </row>
    <row r="40" spans="1:3" x14ac:dyDescent="0.35">
      <c r="A40" t="s">
        <v>243</v>
      </c>
      <c r="B40" t="s">
        <v>235</v>
      </c>
      <c r="C40" s="95">
        <v>0.05</v>
      </c>
    </row>
    <row r="41" spans="1:3" x14ac:dyDescent="0.35">
      <c r="A41" t="s">
        <v>243</v>
      </c>
      <c r="B41" t="s">
        <v>220</v>
      </c>
      <c r="C41" s="95">
        <v>0.05</v>
      </c>
    </row>
    <row r="42" spans="1:3" x14ac:dyDescent="0.35">
      <c r="A42" t="s">
        <v>243</v>
      </c>
      <c r="B42" t="s">
        <v>216</v>
      </c>
      <c r="C42" s="95">
        <v>0.05</v>
      </c>
    </row>
    <row r="43" spans="1:3" x14ac:dyDescent="0.35">
      <c r="A43" t="s">
        <v>243</v>
      </c>
      <c r="B43" t="s">
        <v>315</v>
      </c>
      <c r="C43" s="95">
        <v>0.05</v>
      </c>
    </row>
    <row r="44" spans="1:3" x14ac:dyDescent="0.35">
      <c r="A44" t="s">
        <v>262</v>
      </c>
      <c r="B44" t="s">
        <v>304</v>
      </c>
      <c r="C44" s="95">
        <v>0.05</v>
      </c>
    </row>
    <row r="45" spans="1:3" x14ac:dyDescent="0.35">
      <c r="A45" t="s">
        <v>262</v>
      </c>
      <c r="B45" t="s">
        <v>569</v>
      </c>
      <c r="C45" s="95">
        <v>0.05</v>
      </c>
    </row>
    <row r="46" spans="1:3" x14ac:dyDescent="0.35">
      <c r="A46" t="s">
        <v>213</v>
      </c>
      <c r="B46" t="s">
        <v>568</v>
      </c>
      <c r="C46" s="95">
        <v>0.05</v>
      </c>
    </row>
    <row r="47" spans="1:3" x14ac:dyDescent="0.35">
      <c r="A47" t="s">
        <v>213</v>
      </c>
      <c r="B47" t="s">
        <v>210</v>
      </c>
      <c r="C47" s="95">
        <v>0.05</v>
      </c>
    </row>
    <row r="48" spans="1:3" x14ac:dyDescent="0.35">
      <c r="A48" t="s">
        <v>213</v>
      </c>
      <c r="B48" t="s">
        <v>201</v>
      </c>
      <c r="C48" s="95">
        <v>0.05</v>
      </c>
    </row>
    <row r="49" spans="1:3" x14ac:dyDescent="0.35">
      <c r="A49" t="s">
        <v>213</v>
      </c>
      <c r="B49" t="s">
        <v>28</v>
      </c>
      <c r="C49" s="95">
        <v>0.05</v>
      </c>
    </row>
    <row r="50" spans="1:3" x14ac:dyDescent="0.35">
      <c r="C50" s="9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60E7-E30F-4489-AF43-6CE2397DDAD5}">
  <dimension ref="B1:E19"/>
  <sheetViews>
    <sheetView workbookViewId="0">
      <selection activeCell="D5" sqref="D5"/>
    </sheetView>
  </sheetViews>
  <sheetFormatPr defaultRowHeight="14.5" x14ac:dyDescent="0.35"/>
  <cols>
    <col min="2" max="2" width="19.26953125" bestFit="1" customWidth="1"/>
    <col min="3" max="3" width="14.453125" style="148" customWidth="1"/>
    <col min="4" max="4" width="52" customWidth="1"/>
    <col min="5" max="5" width="18.54296875" customWidth="1"/>
  </cols>
  <sheetData>
    <row r="1" spans="2:5" ht="15" x14ac:dyDescent="0.35">
      <c r="B1" s="147" t="s">
        <v>585</v>
      </c>
    </row>
    <row r="2" spans="2:5" ht="15" thickBot="1" x14ac:dyDescent="0.4">
      <c r="B2" s="142"/>
    </row>
    <row r="3" spans="2:5" ht="15" thickBot="1" x14ac:dyDescent="0.4">
      <c r="B3" s="143" t="s">
        <v>586</v>
      </c>
      <c r="C3" s="149" t="s">
        <v>587</v>
      </c>
      <c r="D3" s="144" t="s">
        <v>588</v>
      </c>
      <c r="E3" s="144" t="s">
        <v>592</v>
      </c>
    </row>
    <row r="4" spans="2:5" ht="15" thickBot="1" x14ac:dyDescent="0.4">
      <c r="B4" s="145">
        <v>0</v>
      </c>
      <c r="C4" s="150">
        <v>45835</v>
      </c>
      <c r="D4" s="146"/>
      <c r="E4" s="151" t="s">
        <v>594</v>
      </c>
    </row>
    <row r="5" spans="2:5" ht="15" thickBot="1" x14ac:dyDescent="0.4">
      <c r="B5" s="145">
        <v>1</v>
      </c>
      <c r="C5" s="150">
        <v>45832</v>
      </c>
      <c r="D5" s="146" t="s">
        <v>803</v>
      </c>
      <c r="E5" s="151" t="s">
        <v>594</v>
      </c>
    </row>
    <row r="6" spans="2:5" ht="45.75" customHeight="1" thickBot="1" x14ac:dyDescent="0.4">
      <c r="B6" s="145"/>
      <c r="C6" s="150"/>
      <c r="D6" s="146"/>
      <c r="E6" s="151"/>
    </row>
    <row r="7" spans="2:5" ht="80.25" customHeight="1" x14ac:dyDescent="0.35">
      <c r="B7" s="208"/>
      <c r="C7" s="209"/>
      <c r="D7" s="210"/>
      <c r="E7" s="211"/>
    </row>
    <row r="8" spans="2:5" ht="80.25" customHeight="1" x14ac:dyDescent="0.35">
      <c r="B8" s="208"/>
      <c r="C8" s="209"/>
      <c r="D8" s="210"/>
      <c r="E8" s="211"/>
    </row>
    <row r="9" spans="2:5" ht="32.25" customHeight="1" x14ac:dyDescent="0.35">
      <c r="B9" s="208"/>
      <c r="C9" s="209"/>
      <c r="D9" s="210"/>
      <c r="E9" s="211"/>
    </row>
    <row r="10" spans="2:5" x14ac:dyDescent="0.35">
      <c r="B10" s="208"/>
      <c r="C10" s="209"/>
      <c r="D10" s="210"/>
      <c r="E10" s="211"/>
    </row>
    <row r="11" spans="2:5" x14ac:dyDescent="0.35">
      <c r="B11" s="208"/>
      <c r="C11" s="209"/>
      <c r="D11" s="210"/>
      <c r="E11" s="211"/>
    </row>
    <row r="12" spans="2:5" x14ac:dyDescent="0.35">
      <c r="B12" s="208"/>
      <c r="C12" s="209"/>
      <c r="D12" s="210"/>
      <c r="E12" s="211"/>
    </row>
    <row r="13" spans="2:5" ht="30.75" customHeight="1" x14ac:dyDescent="0.35">
      <c r="B13" s="212"/>
      <c r="C13" s="213"/>
      <c r="D13" s="214"/>
      <c r="E13" s="211"/>
    </row>
    <row r="14" spans="2:5" ht="45.65" customHeight="1" x14ac:dyDescent="0.35">
      <c r="B14" s="208"/>
      <c r="C14" s="209"/>
      <c r="D14" s="210"/>
      <c r="E14" s="211"/>
    </row>
    <row r="15" spans="2:5" ht="45.65" customHeight="1" x14ac:dyDescent="0.35">
      <c r="B15" s="208"/>
      <c r="C15" s="209"/>
      <c r="D15" s="210"/>
      <c r="E15" s="211"/>
    </row>
    <row r="16" spans="2:5" ht="34.5" customHeight="1" x14ac:dyDescent="0.35">
      <c r="B16" s="208"/>
      <c r="C16" s="209"/>
      <c r="D16" s="210"/>
      <c r="E16" s="211"/>
    </row>
    <row r="17" spans="2:5" ht="45.65" customHeight="1" x14ac:dyDescent="0.35">
      <c r="B17" s="208"/>
      <c r="C17" s="209"/>
      <c r="D17" s="210"/>
      <c r="E17" s="211"/>
    </row>
    <row r="18" spans="2:5" ht="45.65" customHeight="1" x14ac:dyDescent="0.35">
      <c r="B18" s="208"/>
      <c r="C18" s="209"/>
      <c r="D18" s="210"/>
      <c r="E18" s="211"/>
    </row>
    <row r="19" spans="2:5" ht="45.65" customHeight="1" x14ac:dyDescent="0.35">
      <c r="B19" s="208"/>
      <c r="C19" s="209"/>
      <c r="D19" s="210"/>
      <c r="E19" s="21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73"/>
  <sheetViews>
    <sheetView showGridLines="0" tabSelected="1" zoomScale="80" zoomScaleNormal="80" workbookViewId="0">
      <selection activeCell="W26" sqref="W26"/>
    </sheetView>
  </sheetViews>
  <sheetFormatPr defaultColWidth="9.26953125" defaultRowHeight="14.5" x14ac:dyDescent="0.35"/>
  <cols>
    <col min="1" max="1" width="35.54296875" bestFit="1" customWidth="1"/>
    <col min="2" max="2" width="59.54296875" customWidth="1"/>
    <col min="3" max="3" width="23.7265625" customWidth="1"/>
    <col min="4" max="4" width="15.7265625" style="3" customWidth="1"/>
    <col min="5" max="6" width="15.7265625" customWidth="1"/>
    <col min="7" max="7" width="1.7265625" customWidth="1"/>
    <col min="8" max="8" width="35.7265625" hidden="1" customWidth="1"/>
    <col min="9" max="9" width="24.7265625" hidden="1" customWidth="1"/>
    <col min="10" max="10" width="21.7265625" hidden="1" customWidth="1"/>
    <col min="11" max="13" width="15.7265625" customWidth="1"/>
  </cols>
  <sheetData>
    <row r="1" spans="1:14" ht="17" x14ac:dyDescent="0.4">
      <c r="A1" s="225" t="s">
        <v>439</v>
      </c>
      <c r="B1" s="226"/>
      <c r="C1" s="226"/>
      <c r="D1" s="227"/>
      <c r="E1" s="127" t="s">
        <v>712</v>
      </c>
      <c r="F1" s="5"/>
      <c r="G1" s="113"/>
      <c r="H1" s="117" t="s">
        <v>650</v>
      </c>
      <c r="I1" s="118"/>
      <c r="J1" s="118"/>
      <c r="K1" s="119"/>
      <c r="L1" s="127" t="s">
        <v>761</v>
      </c>
      <c r="M1" s="5"/>
    </row>
    <row r="2" spans="1:14" ht="29" x14ac:dyDescent="0.35">
      <c r="A2" s="4" t="s">
        <v>0</v>
      </c>
      <c r="B2" s="4" t="s">
        <v>1</v>
      </c>
      <c r="C2" s="4" t="s">
        <v>2</v>
      </c>
      <c r="D2" s="5" t="s">
        <v>710</v>
      </c>
      <c r="E2" s="127" t="s">
        <v>711</v>
      </c>
      <c r="F2" s="127" t="s">
        <v>713</v>
      </c>
      <c r="G2" s="113"/>
      <c r="H2" s="4" t="s">
        <v>0</v>
      </c>
      <c r="I2" s="4" t="s">
        <v>1</v>
      </c>
      <c r="J2" s="4" t="s">
        <v>2</v>
      </c>
      <c r="K2" s="127" t="s">
        <v>762</v>
      </c>
      <c r="L2" s="127" t="s">
        <v>763</v>
      </c>
      <c r="M2" s="127" t="s">
        <v>764</v>
      </c>
    </row>
    <row r="3" spans="1:14" ht="14.65" customHeight="1" x14ac:dyDescent="0.35">
      <c r="A3" s="1" t="s">
        <v>355</v>
      </c>
      <c r="B3" s="1" t="s">
        <v>356</v>
      </c>
      <c r="C3" s="1" t="s">
        <v>3</v>
      </c>
      <c r="D3" s="2">
        <f>VLOOKUP(B3,'INF EXTRACT DATE 06-27-2025'!$B$4:$D$18,3,FALSE)</f>
        <v>410.35</v>
      </c>
      <c r="E3" s="8"/>
      <c r="F3" s="10">
        <f t="shared" ref="F3:F15" si="0">E3*D3</f>
        <v>0</v>
      </c>
      <c r="G3" s="113"/>
      <c r="H3" s="1" t="s">
        <v>355</v>
      </c>
      <c r="I3" s="1" t="s">
        <v>356</v>
      </c>
      <c r="J3" s="1" t="s">
        <v>3</v>
      </c>
      <c r="K3" s="217">
        <v>244.27</v>
      </c>
      <c r="L3" s="8"/>
      <c r="M3" s="10">
        <f t="shared" ref="M3:M15" si="1">L3*K3</f>
        <v>0</v>
      </c>
    </row>
    <row r="4" spans="1:14" ht="14.65" customHeight="1" x14ac:dyDescent="0.35">
      <c r="A4" s="1" t="s">
        <v>355</v>
      </c>
      <c r="B4" s="1" t="s">
        <v>357</v>
      </c>
      <c r="C4" s="1" t="s">
        <v>3</v>
      </c>
      <c r="D4" s="2">
        <f>VLOOKUP(B4,'INF EXTRACT DATE 06-27-2025'!$B$4:$D$18,3,FALSE)</f>
        <v>213.12</v>
      </c>
      <c r="E4" s="9"/>
      <c r="F4" s="10">
        <f t="shared" si="0"/>
        <v>0</v>
      </c>
      <c r="G4" s="113"/>
      <c r="H4" s="1" t="s">
        <v>355</v>
      </c>
      <c r="I4" s="1" t="s">
        <v>357</v>
      </c>
      <c r="J4" s="1" t="s">
        <v>3</v>
      </c>
      <c r="K4" s="217">
        <v>138.22</v>
      </c>
      <c r="L4" s="9"/>
      <c r="M4" s="10">
        <f t="shared" si="1"/>
        <v>0</v>
      </c>
      <c r="N4" s="132"/>
    </row>
    <row r="5" spans="1:14" x14ac:dyDescent="0.35">
      <c r="A5" s="1" t="s">
        <v>355</v>
      </c>
      <c r="B5" s="1" t="s">
        <v>358</v>
      </c>
      <c r="C5" s="1" t="s">
        <v>3</v>
      </c>
      <c r="D5" s="2">
        <f>VLOOKUP(B5,'INF EXTRACT DATE 06-27-2025'!$B$4:$D$18,3,FALSE)</f>
        <v>120.38</v>
      </c>
      <c r="E5" s="8"/>
      <c r="F5" s="10">
        <f t="shared" si="0"/>
        <v>0</v>
      </c>
      <c r="G5" s="113"/>
      <c r="H5" s="1" t="s">
        <v>355</v>
      </c>
      <c r="I5" s="1" t="s">
        <v>358</v>
      </c>
      <c r="J5" s="1" t="s">
        <v>3</v>
      </c>
      <c r="K5" s="217">
        <v>44.09</v>
      </c>
      <c r="L5" s="8"/>
      <c r="M5" s="10">
        <f t="shared" si="1"/>
        <v>0</v>
      </c>
    </row>
    <row r="6" spans="1:14" x14ac:dyDescent="0.35">
      <c r="A6" s="1" t="s">
        <v>355</v>
      </c>
      <c r="B6" s="1" t="s">
        <v>359</v>
      </c>
      <c r="C6" s="1" t="s">
        <v>3</v>
      </c>
      <c r="D6" s="2">
        <f>VLOOKUP(B6,'INF EXTRACT DATE 06-27-2025'!$B$4:$D$18,3,FALSE)</f>
        <v>35</v>
      </c>
      <c r="E6" s="9"/>
      <c r="F6" s="10">
        <f t="shared" si="0"/>
        <v>0</v>
      </c>
      <c r="G6" s="113"/>
      <c r="H6" s="1" t="s">
        <v>355</v>
      </c>
      <c r="I6" s="1" t="s">
        <v>359</v>
      </c>
      <c r="J6" s="1" t="s">
        <v>3</v>
      </c>
      <c r="K6" s="217">
        <v>38.79</v>
      </c>
      <c r="L6" s="9"/>
      <c r="M6" s="10">
        <f t="shared" si="1"/>
        <v>0</v>
      </c>
    </row>
    <row r="7" spans="1:14" x14ac:dyDescent="0.35">
      <c r="A7" s="1" t="s">
        <v>355</v>
      </c>
      <c r="B7" s="1" t="s">
        <v>360</v>
      </c>
      <c r="C7" s="1" t="s">
        <v>3</v>
      </c>
      <c r="D7" s="2">
        <f>VLOOKUP(B7,'INF EXTRACT DATE 06-27-2025'!$B$4:$D$18,3,FALSE)</f>
        <v>74.55</v>
      </c>
      <c r="E7" s="8"/>
      <c r="F7" s="10">
        <f t="shared" si="0"/>
        <v>0</v>
      </c>
      <c r="G7" s="113"/>
      <c r="H7" s="1" t="s">
        <v>355</v>
      </c>
      <c r="I7" s="1" t="s">
        <v>360</v>
      </c>
      <c r="J7" s="1" t="s">
        <v>3</v>
      </c>
      <c r="K7" s="217">
        <v>17.100000000000001</v>
      </c>
      <c r="L7" s="8"/>
      <c r="M7" s="10">
        <f t="shared" si="1"/>
        <v>0</v>
      </c>
    </row>
    <row r="8" spans="1:14" x14ac:dyDescent="0.35">
      <c r="A8" s="1" t="s">
        <v>355</v>
      </c>
      <c r="B8" s="1" t="s">
        <v>361</v>
      </c>
      <c r="C8" s="1" t="s">
        <v>3</v>
      </c>
      <c r="D8" s="2">
        <f>VLOOKUP(B8,'INF EXTRACT DATE 06-27-2025'!$B$4:$D$18,3,FALSE)</f>
        <v>20.91</v>
      </c>
      <c r="E8" s="9"/>
      <c r="F8" s="10">
        <f t="shared" si="0"/>
        <v>0</v>
      </c>
      <c r="G8" s="113"/>
      <c r="H8" s="1" t="s">
        <v>355</v>
      </c>
      <c r="I8" s="1" t="s">
        <v>361</v>
      </c>
      <c r="J8" s="1" t="s">
        <v>3</v>
      </c>
      <c r="K8" s="217">
        <v>13.46</v>
      </c>
      <c r="L8" s="9"/>
      <c r="M8" s="10">
        <f t="shared" si="1"/>
        <v>0</v>
      </c>
    </row>
    <row r="9" spans="1:14" s="160" customFormat="1" x14ac:dyDescent="0.35">
      <c r="A9" s="161" t="s">
        <v>355</v>
      </c>
      <c r="B9" s="161" t="s">
        <v>611</v>
      </c>
      <c r="C9" s="161" t="s">
        <v>3</v>
      </c>
      <c r="D9" s="2">
        <f>VLOOKUP(B9,'INF EXTRACT DATE 06-27-2025'!$B$4:$D$18,3,FALSE)</f>
        <v>43.76</v>
      </c>
      <c r="E9" s="162"/>
      <c r="F9" s="163">
        <f t="shared" ref="F9" si="2">E9*D9</f>
        <v>0</v>
      </c>
      <c r="G9" s="164"/>
      <c r="H9" s="161" t="s">
        <v>355</v>
      </c>
      <c r="I9" s="161" t="s">
        <v>361</v>
      </c>
      <c r="J9" s="161" t="s">
        <v>3</v>
      </c>
      <c r="K9" s="217">
        <v>23.86</v>
      </c>
      <c r="L9" s="162"/>
      <c r="M9" s="163">
        <f t="shared" ref="M9" si="3">L9*K9</f>
        <v>0</v>
      </c>
    </row>
    <row r="10" spans="1:14" x14ac:dyDescent="0.35">
      <c r="A10" s="1" t="s">
        <v>362</v>
      </c>
      <c r="B10" s="1" t="s">
        <v>364</v>
      </c>
      <c r="C10" s="1" t="s">
        <v>369</v>
      </c>
      <c r="D10" s="2">
        <f>VLOOKUP(B10,'INF EXTRACT DATE 06-27-2025'!$B$4:$D$18,3,FALSE)</f>
        <v>291.68</v>
      </c>
      <c r="E10" s="8"/>
      <c r="F10" s="10">
        <f t="shared" si="0"/>
        <v>0</v>
      </c>
      <c r="G10" s="113"/>
      <c r="H10" s="1" t="s">
        <v>362</v>
      </c>
      <c r="I10" s="1" t="s">
        <v>364</v>
      </c>
      <c r="J10" s="1" t="s">
        <v>369</v>
      </c>
      <c r="K10" s="218">
        <v>275</v>
      </c>
      <c r="L10" s="8"/>
      <c r="M10" s="10">
        <f t="shared" si="1"/>
        <v>0</v>
      </c>
    </row>
    <row r="11" spans="1:14" x14ac:dyDescent="0.35">
      <c r="A11" s="1" t="s">
        <v>363</v>
      </c>
      <c r="B11" s="1" t="s">
        <v>816</v>
      </c>
      <c r="C11" s="1" t="s">
        <v>370</v>
      </c>
      <c r="D11" s="219"/>
      <c r="E11" s="9"/>
      <c r="F11" s="10">
        <f t="shared" si="0"/>
        <v>0</v>
      </c>
      <c r="G11" s="113"/>
      <c r="H11" s="1" t="s">
        <v>589</v>
      </c>
      <c r="I11" s="1" t="s">
        <v>365</v>
      </c>
      <c r="J11" s="1" t="s">
        <v>370</v>
      </c>
      <c r="K11" s="218">
        <v>8250</v>
      </c>
      <c r="L11" s="9"/>
      <c r="M11" s="10">
        <f t="shared" si="1"/>
        <v>0</v>
      </c>
    </row>
    <row r="12" spans="1:14" x14ac:dyDescent="0.35">
      <c r="A12" s="1" t="s">
        <v>363</v>
      </c>
      <c r="B12" s="1" t="s">
        <v>815</v>
      </c>
      <c r="C12" s="1" t="s">
        <v>371</v>
      </c>
      <c r="D12" s="219"/>
      <c r="E12" s="8"/>
      <c r="F12" s="10">
        <f t="shared" si="0"/>
        <v>0</v>
      </c>
      <c r="G12" s="113"/>
      <c r="H12" s="1" t="s">
        <v>363</v>
      </c>
      <c r="I12" s="1" t="s">
        <v>366</v>
      </c>
      <c r="J12" s="1" t="s">
        <v>371</v>
      </c>
      <c r="K12" s="218">
        <v>16500</v>
      </c>
      <c r="L12" s="8"/>
      <c r="M12" s="10">
        <f t="shared" si="1"/>
        <v>0</v>
      </c>
    </row>
    <row r="13" spans="1:14" x14ac:dyDescent="0.35">
      <c r="A13" s="1" t="s">
        <v>363</v>
      </c>
      <c r="B13" s="1" t="s">
        <v>465</v>
      </c>
      <c r="C13" s="1" t="s">
        <v>3</v>
      </c>
      <c r="D13" s="2">
        <v>8.85</v>
      </c>
      <c r="E13" s="9"/>
      <c r="F13" s="10">
        <f t="shared" si="0"/>
        <v>0</v>
      </c>
      <c r="G13" s="113"/>
      <c r="H13" s="1" t="s">
        <v>363</v>
      </c>
      <c r="I13" s="1" t="s">
        <v>367</v>
      </c>
      <c r="J13" s="1" t="s">
        <v>372</v>
      </c>
      <c r="K13" s="218">
        <v>9.33</v>
      </c>
      <c r="L13" s="9"/>
      <c r="M13" s="10">
        <f t="shared" si="1"/>
        <v>0</v>
      </c>
    </row>
    <row r="14" spans="1:14" x14ac:dyDescent="0.35">
      <c r="A14" s="1" t="s">
        <v>363</v>
      </c>
      <c r="B14" s="1" t="s">
        <v>368</v>
      </c>
      <c r="C14" s="1" t="s">
        <v>373</v>
      </c>
      <c r="D14" s="2">
        <f>VLOOKUP(B14,'INF EXTRACT DATE 06-27-2025'!$B$4:$D$18,3,FALSE)</f>
        <v>2076.73</v>
      </c>
      <c r="E14" s="9"/>
      <c r="F14" s="10">
        <f t="shared" ref="F14" si="4">E14*D14</f>
        <v>0</v>
      </c>
      <c r="G14" s="113"/>
      <c r="H14" s="1" t="s">
        <v>363</v>
      </c>
      <c r="I14" s="1" t="s">
        <v>368</v>
      </c>
      <c r="J14" s="1" t="s">
        <v>373</v>
      </c>
      <c r="K14" s="218">
        <v>1958</v>
      </c>
      <c r="L14" s="9"/>
      <c r="M14" s="10">
        <f t="shared" ref="M14" si="5">L14*K14</f>
        <v>0</v>
      </c>
    </row>
    <row r="15" spans="1:14" x14ac:dyDescent="0.35">
      <c r="A15" s="1" t="s">
        <v>363</v>
      </c>
      <c r="B15" s="1" t="s">
        <v>616</v>
      </c>
      <c r="C15" s="161" t="s">
        <v>3</v>
      </c>
      <c r="D15" s="2">
        <f>VLOOKUP(B15,'INF EXTRACT DATE 06-27-2025'!$B$4:$D$18,3,FALSE)</f>
        <v>3.45</v>
      </c>
      <c r="E15" s="9"/>
      <c r="F15" s="10">
        <f t="shared" si="0"/>
        <v>0</v>
      </c>
      <c r="G15" s="113"/>
      <c r="H15" s="1" t="s">
        <v>363</v>
      </c>
      <c r="I15" s="1" t="s">
        <v>368</v>
      </c>
      <c r="J15" s="1" t="s">
        <v>373</v>
      </c>
      <c r="K15" s="218">
        <v>3.19</v>
      </c>
      <c r="L15" s="9"/>
      <c r="M15" s="10">
        <f t="shared" si="1"/>
        <v>0</v>
      </c>
    </row>
    <row r="16" spans="1:14" x14ac:dyDescent="0.35">
      <c r="G16" s="113"/>
      <c r="K16" s="3"/>
    </row>
    <row r="17" spans="1:13" x14ac:dyDescent="0.35">
      <c r="G17" s="113"/>
      <c r="K17" s="3"/>
    </row>
    <row r="18" spans="1:13" ht="17" x14ac:dyDescent="0.4">
      <c r="A18" s="225" t="s">
        <v>4</v>
      </c>
      <c r="B18" s="226"/>
      <c r="C18" s="226"/>
      <c r="D18" s="227"/>
      <c r="E18" s="127" t="s">
        <v>712</v>
      </c>
      <c r="F18" s="5"/>
      <c r="G18" s="113"/>
      <c r="H18" s="125" t="s">
        <v>651</v>
      </c>
      <c r="I18" s="126"/>
      <c r="J18" s="126"/>
      <c r="K18" s="119"/>
      <c r="L18" s="127" t="s">
        <v>761</v>
      </c>
      <c r="M18" s="5"/>
    </row>
    <row r="19" spans="1:13" ht="29" x14ac:dyDescent="0.35">
      <c r="A19" s="4" t="s">
        <v>0</v>
      </c>
      <c r="B19" s="4" t="s">
        <v>1</v>
      </c>
      <c r="C19" s="4" t="s">
        <v>2</v>
      </c>
      <c r="D19" s="5" t="s">
        <v>710</v>
      </c>
      <c r="E19" s="127" t="s">
        <v>711</v>
      </c>
      <c r="F19" s="127" t="s">
        <v>713</v>
      </c>
      <c r="G19" s="113"/>
      <c r="H19" s="4" t="s">
        <v>0</v>
      </c>
      <c r="I19" s="4" t="s">
        <v>1</v>
      </c>
      <c r="J19" s="4" t="s">
        <v>2</v>
      </c>
      <c r="K19" s="127" t="s">
        <v>762</v>
      </c>
      <c r="L19" s="127" t="s">
        <v>763</v>
      </c>
      <c r="M19" s="127" t="s">
        <v>764</v>
      </c>
    </row>
    <row r="20" spans="1:13" x14ac:dyDescent="0.35">
      <c r="A20" s="1" t="s">
        <v>350</v>
      </c>
      <c r="B20" s="1" t="s">
        <v>351</v>
      </c>
      <c r="C20" s="1" t="s">
        <v>8</v>
      </c>
      <c r="D20" s="2">
        <f>VLOOKUP(B20,'INF EXTRACT DATE 06-27-2025'!$B$22:$D$27,3,FALSE)</f>
        <v>4.49</v>
      </c>
      <c r="E20" s="8"/>
      <c r="F20" s="10">
        <f t="shared" ref="F20:F25" si="6">E20*D20</f>
        <v>0</v>
      </c>
      <c r="G20" s="113"/>
      <c r="H20" s="1" t="s">
        <v>350</v>
      </c>
      <c r="I20" s="1" t="s">
        <v>351</v>
      </c>
      <c r="J20" s="1" t="s">
        <v>8</v>
      </c>
      <c r="K20" s="218">
        <v>1.68</v>
      </c>
      <c r="L20" s="8"/>
      <c r="M20" s="10">
        <f t="shared" ref="M20:M25" si="7">L20*K20</f>
        <v>0</v>
      </c>
    </row>
    <row r="21" spans="1:13" x14ac:dyDescent="0.35">
      <c r="A21" s="1" t="s">
        <v>352</v>
      </c>
      <c r="B21" s="1" t="s">
        <v>353</v>
      </c>
      <c r="C21" s="1" t="s">
        <v>5</v>
      </c>
      <c r="D21" s="2">
        <f>VLOOKUP(B21,'INF EXTRACT DATE 06-27-2025'!$B$22:$D$27,3,FALSE)</f>
        <v>17351.21</v>
      </c>
      <c r="E21" s="9"/>
      <c r="F21" s="10">
        <f t="shared" si="6"/>
        <v>0</v>
      </c>
      <c r="G21" s="113"/>
      <c r="H21" s="1" t="s">
        <v>352</v>
      </c>
      <c r="I21" s="1" t="s">
        <v>353</v>
      </c>
      <c r="J21" s="1" t="s">
        <v>5</v>
      </c>
      <c r="K21" s="218">
        <v>7575.75</v>
      </c>
      <c r="L21" s="9"/>
      <c r="M21" s="10">
        <f t="shared" si="7"/>
        <v>0</v>
      </c>
    </row>
    <row r="22" spans="1:13" x14ac:dyDescent="0.35">
      <c r="A22" s="1" t="s">
        <v>6</v>
      </c>
      <c r="B22" s="1" t="s">
        <v>347</v>
      </c>
      <c r="C22" s="1" t="s">
        <v>7</v>
      </c>
      <c r="D22" s="2">
        <f>VLOOKUP(B22,'INF EXTRACT DATE 06-27-2025'!$B$22:$D$27,3,FALSE)</f>
        <v>2</v>
      </c>
      <c r="E22" s="9"/>
      <c r="F22" s="10">
        <f t="shared" si="6"/>
        <v>0</v>
      </c>
      <c r="G22" s="113"/>
      <c r="H22" s="1" t="s">
        <v>6</v>
      </c>
      <c r="I22" s="1" t="s">
        <v>347</v>
      </c>
      <c r="J22" s="1" t="s">
        <v>7</v>
      </c>
      <c r="K22" s="220">
        <f>D22</f>
        <v>2</v>
      </c>
      <c r="L22" s="9"/>
      <c r="M22" s="10">
        <f t="shared" si="7"/>
        <v>0</v>
      </c>
    </row>
    <row r="23" spans="1:13" x14ac:dyDescent="0.35">
      <c r="A23" s="1" t="s">
        <v>6</v>
      </c>
      <c r="B23" s="1" t="s">
        <v>348</v>
      </c>
      <c r="C23" s="1" t="s">
        <v>8</v>
      </c>
      <c r="D23" s="2">
        <f>VLOOKUP(B23,'INF EXTRACT DATE 06-27-2025'!$B$22:$D$27,3,FALSE)</f>
        <v>0.28000000000000003</v>
      </c>
      <c r="E23" s="8"/>
      <c r="F23" s="10">
        <f t="shared" si="6"/>
        <v>0</v>
      </c>
      <c r="G23" s="113"/>
      <c r="H23" s="1" t="s">
        <v>6</v>
      </c>
      <c r="I23" s="1" t="s">
        <v>348</v>
      </c>
      <c r="J23" s="1" t="s">
        <v>8</v>
      </c>
      <c r="K23" s="218">
        <v>4.3999999999999997E-2</v>
      </c>
      <c r="L23" s="8"/>
      <c r="M23" s="10">
        <f t="shared" si="7"/>
        <v>0</v>
      </c>
    </row>
    <row r="24" spans="1:13" x14ac:dyDescent="0.35">
      <c r="A24" s="1" t="s">
        <v>6</v>
      </c>
      <c r="B24" s="1" t="s">
        <v>349</v>
      </c>
      <c r="C24" s="1" t="s">
        <v>7</v>
      </c>
      <c r="D24" s="2">
        <f>VLOOKUP(B24,'INF EXTRACT DATE 06-27-2025'!$B$22:$D$27,3,FALSE)</f>
        <v>2.0299999999999998</v>
      </c>
      <c r="E24" s="9"/>
      <c r="F24" s="10">
        <f t="shared" si="6"/>
        <v>0</v>
      </c>
      <c r="G24" s="113"/>
      <c r="H24" s="1" t="s">
        <v>6</v>
      </c>
      <c r="I24" s="1" t="s">
        <v>349</v>
      </c>
      <c r="J24" s="1" t="s">
        <v>7</v>
      </c>
      <c r="K24" s="220">
        <f t="shared" ref="K24" si="8">D24</f>
        <v>2.0299999999999998</v>
      </c>
      <c r="L24" s="9"/>
      <c r="M24" s="10">
        <f t="shared" si="7"/>
        <v>0</v>
      </c>
    </row>
    <row r="25" spans="1:13" x14ac:dyDescent="0.35">
      <c r="A25" s="1" t="s">
        <v>10</v>
      </c>
      <c r="B25" s="1" t="s">
        <v>354</v>
      </c>
      <c r="C25" s="1" t="s">
        <v>5</v>
      </c>
      <c r="D25" s="2">
        <f>VLOOKUP(B25,'INF EXTRACT DATE 06-27-2025'!$B$22:$D$27,3,FALSE)</f>
        <v>311.33999999999997</v>
      </c>
      <c r="E25" s="9"/>
      <c r="F25" s="10">
        <f t="shared" si="6"/>
        <v>0</v>
      </c>
      <c r="G25" s="113"/>
      <c r="H25" s="1" t="s">
        <v>10</v>
      </c>
      <c r="I25" s="1" t="s">
        <v>354</v>
      </c>
      <c r="J25" s="1" t="s">
        <v>5</v>
      </c>
      <c r="K25" s="218">
        <v>258.44</v>
      </c>
      <c r="L25" s="9"/>
      <c r="M25" s="10">
        <f t="shared" si="7"/>
        <v>0</v>
      </c>
    </row>
    <row r="26" spans="1:13" x14ac:dyDescent="0.35">
      <c r="G26" s="113"/>
      <c r="K26" s="3"/>
    </row>
    <row r="27" spans="1:13" x14ac:dyDescent="0.35">
      <c r="G27" s="113"/>
      <c r="K27" s="3"/>
    </row>
    <row r="28" spans="1:13" ht="17" x14ac:dyDescent="0.4">
      <c r="A28" s="225" t="s">
        <v>570</v>
      </c>
      <c r="B28" s="226"/>
      <c r="C28" s="226"/>
      <c r="D28" s="227"/>
      <c r="E28" s="127" t="s">
        <v>712</v>
      </c>
      <c r="F28" s="5"/>
      <c r="G28" s="113"/>
      <c r="H28" s="117" t="s">
        <v>652</v>
      </c>
      <c r="I28" s="118"/>
      <c r="J28" s="118"/>
      <c r="K28" s="119"/>
      <c r="L28" s="127" t="s">
        <v>761</v>
      </c>
      <c r="M28" s="5"/>
    </row>
    <row r="29" spans="1:13" ht="29" x14ac:dyDescent="0.35">
      <c r="A29" s="4" t="s">
        <v>0</v>
      </c>
      <c r="B29" s="4" t="s">
        <v>1</v>
      </c>
      <c r="C29" s="4" t="s">
        <v>2</v>
      </c>
      <c r="D29" s="5" t="s">
        <v>710</v>
      </c>
      <c r="E29" s="127" t="s">
        <v>711</v>
      </c>
      <c r="F29" s="127" t="s">
        <v>713</v>
      </c>
      <c r="G29" s="113"/>
      <c r="H29" s="4" t="s">
        <v>0</v>
      </c>
      <c r="I29" s="4" t="s">
        <v>1</v>
      </c>
      <c r="J29" s="4" t="s">
        <v>2</v>
      </c>
      <c r="K29" s="127" t="s">
        <v>762</v>
      </c>
      <c r="L29" s="127" t="s">
        <v>763</v>
      </c>
      <c r="M29" s="127" t="s">
        <v>764</v>
      </c>
    </row>
    <row r="30" spans="1:13" x14ac:dyDescent="0.35">
      <c r="A30" s="1" t="s">
        <v>9</v>
      </c>
      <c r="B30" s="1" t="s">
        <v>374</v>
      </c>
      <c r="C30" s="1" t="s">
        <v>375</v>
      </c>
      <c r="D30" s="194">
        <f>VLOOKUP(B30,'INF EXTRACT DATE 06-27-2025'!$B$31:$D$85,3,FALSE)</f>
        <v>3.4000000000000002E-2</v>
      </c>
      <c r="E30" s="9"/>
      <c r="F30" s="10">
        <f t="shared" ref="F30:F84" si="9">E30*D30</f>
        <v>0</v>
      </c>
      <c r="G30" s="113"/>
      <c r="H30" s="1" t="s">
        <v>9</v>
      </c>
      <c r="I30" s="1" t="s">
        <v>374</v>
      </c>
      <c r="J30" s="1" t="s">
        <v>375</v>
      </c>
      <c r="K30" s="221">
        <v>0.03</v>
      </c>
      <c r="L30" s="9"/>
      <c r="M30" s="10">
        <f t="shared" ref="M30:M84" si="10">L30*K30</f>
        <v>0</v>
      </c>
    </row>
    <row r="31" spans="1:13" x14ac:dyDescent="0.35">
      <c r="A31" s="1" t="s">
        <v>9</v>
      </c>
      <c r="B31" s="1" t="s">
        <v>376</v>
      </c>
      <c r="C31" s="1" t="s">
        <v>375</v>
      </c>
      <c r="D31" s="194">
        <f>VLOOKUP(B31,'INF EXTRACT DATE 06-27-2025'!$B$31:$D$85,3,FALSE)</f>
        <v>3.1E-2</v>
      </c>
      <c r="E31" s="9"/>
      <c r="F31" s="10">
        <f t="shared" si="9"/>
        <v>0</v>
      </c>
      <c r="G31" s="113"/>
      <c r="H31" s="1" t="s">
        <v>9</v>
      </c>
      <c r="I31" s="1" t="s">
        <v>376</v>
      </c>
      <c r="J31" s="1" t="s">
        <v>375</v>
      </c>
      <c r="K31" s="221">
        <v>2.7E-2</v>
      </c>
      <c r="L31" s="9"/>
      <c r="M31" s="10">
        <f t="shared" si="10"/>
        <v>0</v>
      </c>
    </row>
    <row r="32" spans="1:13" x14ac:dyDescent="0.35">
      <c r="A32" s="1" t="s">
        <v>9</v>
      </c>
      <c r="B32" s="1" t="s">
        <v>377</v>
      </c>
      <c r="C32" s="1" t="s">
        <v>375</v>
      </c>
      <c r="D32" s="194">
        <f>VLOOKUP(B32,'INF EXTRACT DATE 06-27-2025'!$B$31:$D$85,3,FALSE)</f>
        <v>0.16300000000000001</v>
      </c>
      <c r="E32" s="9"/>
      <c r="F32" s="10">
        <f t="shared" si="9"/>
        <v>0</v>
      </c>
      <c r="G32" s="113"/>
      <c r="H32" s="1" t="s">
        <v>9</v>
      </c>
      <c r="I32" s="1" t="s">
        <v>377</v>
      </c>
      <c r="J32" s="1" t="s">
        <v>375</v>
      </c>
      <c r="K32" s="221">
        <v>0.14299999999999999</v>
      </c>
      <c r="L32" s="9"/>
      <c r="M32" s="10">
        <f t="shared" si="10"/>
        <v>0</v>
      </c>
    </row>
    <row r="33" spans="1:13" x14ac:dyDescent="0.35">
      <c r="A33" s="1" t="s">
        <v>9</v>
      </c>
      <c r="B33" s="1" t="s">
        <v>708</v>
      </c>
      <c r="C33" s="1" t="s">
        <v>375</v>
      </c>
      <c r="D33" s="194">
        <f>VLOOKUP(B33,'INF EXTRACT DATE 06-27-2025'!$B$31:$D$85,3,FALSE)</f>
        <v>8.2000000000000003E-2</v>
      </c>
      <c r="E33" s="9"/>
      <c r="F33" s="10">
        <f t="shared" si="9"/>
        <v>0</v>
      </c>
      <c r="G33" s="113"/>
      <c r="H33" s="1" t="s">
        <v>9</v>
      </c>
      <c r="I33" s="1" t="s">
        <v>378</v>
      </c>
      <c r="J33" s="1" t="s">
        <v>375</v>
      </c>
      <c r="K33" s="221">
        <v>7.1999999999999995E-2</v>
      </c>
      <c r="L33" s="9"/>
      <c r="M33" s="10">
        <f t="shared" si="10"/>
        <v>0</v>
      </c>
    </row>
    <row r="34" spans="1:13" x14ac:dyDescent="0.35">
      <c r="A34" s="1" t="s">
        <v>9</v>
      </c>
      <c r="B34" s="1" t="s">
        <v>379</v>
      </c>
      <c r="C34" s="1" t="s">
        <v>375</v>
      </c>
      <c r="D34" s="194">
        <f>VLOOKUP(B34,'INF EXTRACT DATE 06-27-2025'!$B$31:$D$85,3,FALSE)</f>
        <v>0.115</v>
      </c>
      <c r="E34" s="9"/>
      <c r="F34" s="10">
        <f t="shared" si="9"/>
        <v>0</v>
      </c>
      <c r="G34" s="113"/>
      <c r="H34" s="1" t="s">
        <v>9</v>
      </c>
      <c r="I34" s="1" t="s">
        <v>379</v>
      </c>
      <c r="J34" s="1" t="s">
        <v>375</v>
      </c>
      <c r="K34" s="221">
        <v>0.1</v>
      </c>
      <c r="L34" s="9"/>
      <c r="M34" s="10">
        <f t="shared" si="10"/>
        <v>0</v>
      </c>
    </row>
    <row r="35" spans="1:13" x14ac:dyDescent="0.35">
      <c r="A35" s="1" t="s">
        <v>9</v>
      </c>
      <c r="B35" s="1" t="s">
        <v>709</v>
      </c>
      <c r="C35" s="1" t="s">
        <v>375</v>
      </c>
      <c r="D35" s="194">
        <f>VLOOKUP(B35,'INF EXTRACT DATE 06-27-2025'!$B$31:$D$85,3,FALSE)</f>
        <v>0.222</v>
      </c>
      <c r="E35" s="9"/>
      <c r="F35" s="10">
        <f t="shared" ref="F35:F36" si="11">E35*D35</f>
        <v>0</v>
      </c>
      <c r="G35" s="113"/>
      <c r="H35" s="1" t="s">
        <v>9</v>
      </c>
      <c r="I35" s="1" t="s">
        <v>379</v>
      </c>
      <c r="J35" s="1" t="s">
        <v>375</v>
      </c>
      <c r="K35" s="221">
        <v>0.193</v>
      </c>
      <c r="L35" s="9"/>
      <c r="M35" s="10">
        <f t="shared" ref="M35:M36" si="12">L35*K35</f>
        <v>0</v>
      </c>
    </row>
    <row r="36" spans="1:13" x14ac:dyDescent="0.35">
      <c r="A36" s="1" t="s">
        <v>9</v>
      </c>
      <c r="B36" s="1" t="s">
        <v>615</v>
      </c>
      <c r="C36" s="1" t="s">
        <v>375</v>
      </c>
      <c r="D36" s="194">
        <f>VLOOKUP(B36,'INF EXTRACT DATE 06-27-2025'!$B$31:$D$85,3,FALSE)</f>
        <v>0.04</v>
      </c>
      <c r="E36" s="9"/>
      <c r="F36" s="10">
        <f t="shared" si="11"/>
        <v>0</v>
      </c>
      <c r="G36" s="113"/>
      <c r="H36" s="1" t="s">
        <v>9</v>
      </c>
      <c r="I36" s="1" t="s">
        <v>379</v>
      </c>
      <c r="J36" s="1" t="s">
        <v>375</v>
      </c>
      <c r="K36" s="221">
        <v>0.04</v>
      </c>
      <c r="L36" s="9"/>
      <c r="M36" s="10">
        <f t="shared" si="12"/>
        <v>0</v>
      </c>
    </row>
    <row r="37" spans="1:13" x14ac:dyDescent="0.35">
      <c r="A37" s="1" t="s">
        <v>9</v>
      </c>
      <c r="B37" s="1" t="s">
        <v>591</v>
      </c>
      <c r="C37" s="1" t="s">
        <v>375</v>
      </c>
      <c r="D37" s="194">
        <f>VLOOKUP(B37,'INF EXTRACT DATE 06-27-2025'!$B$31:$D$85,3,FALSE)</f>
        <v>5.0999999999999997E-2</v>
      </c>
      <c r="E37" s="9"/>
      <c r="F37" s="10">
        <f t="shared" si="9"/>
        <v>0</v>
      </c>
      <c r="G37" s="113"/>
      <c r="H37" s="1" t="s">
        <v>9</v>
      </c>
      <c r="I37" s="1" t="s">
        <v>591</v>
      </c>
      <c r="J37" s="1" t="s">
        <v>375</v>
      </c>
      <c r="K37" s="221">
        <v>4.4999999999999998E-2</v>
      </c>
      <c r="L37" s="9"/>
      <c r="M37" s="10">
        <f>L37*K37</f>
        <v>0</v>
      </c>
    </row>
    <row r="38" spans="1:13" x14ac:dyDescent="0.35">
      <c r="A38" s="1" t="s">
        <v>386</v>
      </c>
      <c r="B38" s="1" t="s">
        <v>387</v>
      </c>
      <c r="C38" s="1" t="s">
        <v>385</v>
      </c>
      <c r="D38" s="194">
        <f>VLOOKUP(B38,'INF EXTRACT DATE 06-27-2025'!$B$31:$D$85,3,FALSE)</f>
        <v>2.4E-2</v>
      </c>
      <c r="E38" s="9"/>
      <c r="F38" s="10">
        <f t="shared" si="9"/>
        <v>0</v>
      </c>
      <c r="G38" s="113"/>
      <c r="H38" s="1" t="s">
        <v>386</v>
      </c>
      <c r="I38" s="1" t="s">
        <v>387</v>
      </c>
      <c r="J38" s="1" t="s">
        <v>385</v>
      </c>
      <c r="K38" s="221">
        <v>2.1999999999999999E-2</v>
      </c>
      <c r="L38" s="9"/>
      <c r="M38" s="10">
        <f t="shared" si="10"/>
        <v>0</v>
      </c>
    </row>
    <row r="39" spans="1:13" x14ac:dyDescent="0.35">
      <c r="A39" s="1" t="s">
        <v>386</v>
      </c>
      <c r="B39" s="1" t="s">
        <v>614</v>
      </c>
      <c r="C39" s="1" t="s">
        <v>385</v>
      </c>
      <c r="D39" s="194">
        <f>VLOOKUP(B39,'INF EXTRACT DATE 06-27-2025'!$B$31:$D$85,3,FALSE)</f>
        <v>3.2000000000000001E-2</v>
      </c>
      <c r="E39" s="9"/>
      <c r="F39" s="10">
        <f t="shared" ref="F39:F41" si="13">E39*D39</f>
        <v>0</v>
      </c>
      <c r="G39" s="113"/>
      <c r="H39" s="1" t="s">
        <v>386</v>
      </c>
      <c r="I39" s="1" t="s">
        <v>387</v>
      </c>
      <c r="J39" s="1" t="s">
        <v>385</v>
      </c>
      <c r="K39" s="221">
        <v>0.03</v>
      </c>
      <c r="L39" s="9"/>
      <c r="M39" s="10">
        <f t="shared" ref="M39:M41" si="14">L39*K39</f>
        <v>0</v>
      </c>
    </row>
    <row r="40" spans="1:13" x14ac:dyDescent="0.35">
      <c r="A40" s="1" t="s">
        <v>386</v>
      </c>
      <c r="B40" s="1" t="s">
        <v>661</v>
      </c>
      <c r="C40" s="1" t="s">
        <v>385</v>
      </c>
      <c r="D40" s="194">
        <f>VLOOKUP(B40,'INF EXTRACT DATE 06-27-2025'!$B$31:$D$85,3,FALSE)</f>
        <v>3.6999999999999998E-2</v>
      </c>
      <c r="E40" s="9"/>
      <c r="F40" s="10">
        <f t="shared" si="13"/>
        <v>0</v>
      </c>
      <c r="G40" s="113"/>
      <c r="H40" s="1"/>
      <c r="I40" s="1"/>
      <c r="J40" s="1"/>
      <c r="K40" s="221">
        <v>3.5000000000000003E-2</v>
      </c>
      <c r="L40" s="9"/>
      <c r="M40" s="10">
        <f t="shared" si="14"/>
        <v>0</v>
      </c>
    </row>
    <row r="41" spans="1:13" x14ac:dyDescent="0.35">
      <c r="A41" s="1" t="s">
        <v>386</v>
      </c>
      <c r="B41" s="1" t="s">
        <v>662</v>
      </c>
      <c r="C41" s="1" t="s">
        <v>385</v>
      </c>
      <c r="D41" s="194">
        <f>VLOOKUP(B41,'INF EXTRACT DATE 06-27-2025'!$B$31:$D$85,3,FALSE)</f>
        <v>2.4E-2</v>
      </c>
      <c r="E41" s="9"/>
      <c r="F41" s="10">
        <f t="shared" si="13"/>
        <v>0</v>
      </c>
      <c r="G41" s="113"/>
      <c r="H41" s="1"/>
      <c r="I41" s="1"/>
      <c r="J41" s="1"/>
      <c r="K41" s="221">
        <v>2.1999999999999999E-2</v>
      </c>
      <c r="L41" s="9"/>
      <c r="M41" s="10">
        <f t="shared" si="14"/>
        <v>0</v>
      </c>
    </row>
    <row r="42" spans="1:13" x14ac:dyDescent="0.35">
      <c r="A42" s="1" t="s">
        <v>386</v>
      </c>
      <c r="B42" s="1" t="s">
        <v>388</v>
      </c>
      <c r="C42" s="1" t="s">
        <v>385</v>
      </c>
      <c r="D42" s="194">
        <f>VLOOKUP(B42,'INF EXTRACT DATE 06-27-2025'!$B$31:$D$85,3,FALSE)</f>
        <v>0.13100000000000001</v>
      </c>
      <c r="E42" s="9"/>
      <c r="F42" s="10">
        <f t="shared" si="9"/>
        <v>0</v>
      </c>
      <c r="G42" s="113"/>
      <c r="H42" s="1" t="s">
        <v>386</v>
      </c>
      <c r="I42" s="1" t="s">
        <v>388</v>
      </c>
      <c r="J42" s="1" t="s">
        <v>385</v>
      </c>
      <c r="K42" s="221">
        <v>0.121</v>
      </c>
      <c r="L42" s="9"/>
      <c r="M42" s="10">
        <f t="shared" si="10"/>
        <v>0</v>
      </c>
    </row>
    <row r="43" spans="1:13" x14ac:dyDescent="0.35">
      <c r="A43" s="1" t="s">
        <v>386</v>
      </c>
      <c r="B43" s="1" t="s">
        <v>590</v>
      </c>
      <c r="C43" s="1" t="s">
        <v>385</v>
      </c>
      <c r="D43" s="194">
        <f>VLOOKUP(B43,'INF EXTRACT DATE 06-27-2025'!$B$31:$D$85,3,FALSE)</f>
        <v>3.7999999999999999E-2</v>
      </c>
      <c r="E43" s="9"/>
      <c r="F43" s="10">
        <f>E43*D43</f>
        <v>0</v>
      </c>
      <c r="G43" s="113"/>
      <c r="H43" s="1" t="s">
        <v>386</v>
      </c>
      <c r="I43" s="1" t="s">
        <v>590</v>
      </c>
      <c r="J43" s="1" t="s">
        <v>385</v>
      </c>
      <c r="K43" s="221">
        <v>3.5999999999999997E-2</v>
      </c>
      <c r="L43" s="9"/>
      <c r="M43" s="10">
        <f t="shared" si="10"/>
        <v>0</v>
      </c>
    </row>
    <row r="44" spans="1:13" x14ac:dyDescent="0.35">
      <c r="A44" s="1" t="s">
        <v>386</v>
      </c>
      <c r="B44" s="1" t="s">
        <v>389</v>
      </c>
      <c r="C44" s="1" t="s">
        <v>385</v>
      </c>
      <c r="D44" s="194">
        <f>VLOOKUP(B44,'INF EXTRACT DATE 06-27-2025'!$B$31:$D$85,3,FALSE)</f>
        <v>0.40899999999999997</v>
      </c>
      <c r="E44" s="9"/>
      <c r="F44" s="10">
        <f t="shared" si="9"/>
        <v>0</v>
      </c>
      <c r="G44" s="113"/>
      <c r="H44" s="1" t="s">
        <v>386</v>
      </c>
      <c r="I44" s="1" t="s">
        <v>389</v>
      </c>
      <c r="J44" s="1" t="s">
        <v>385</v>
      </c>
      <c r="K44" s="221">
        <v>0.379</v>
      </c>
      <c r="L44" s="9"/>
      <c r="M44" s="10">
        <f t="shared" si="10"/>
        <v>0</v>
      </c>
    </row>
    <row r="45" spans="1:13" x14ac:dyDescent="0.35">
      <c r="A45" s="1" t="s">
        <v>386</v>
      </c>
      <c r="B45" s="1" t="s">
        <v>426</v>
      </c>
      <c r="C45" s="1" t="s">
        <v>391</v>
      </c>
      <c r="D45" s="194">
        <f>VLOOKUP(B45,'INF EXTRACT DATE 06-27-2025'!$B$31:$D$85,3,FALSE)</f>
        <v>96.47</v>
      </c>
      <c r="E45" s="9"/>
      <c r="F45" s="10">
        <f t="shared" si="9"/>
        <v>0</v>
      </c>
      <c r="G45" s="113"/>
      <c r="H45" s="1" t="s">
        <v>386</v>
      </c>
      <c r="I45" s="1" t="s">
        <v>426</v>
      </c>
      <c r="J45" s="1" t="s">
        <v>391</v>
      </c>
      <c r="K45" s="194">
        <v>89.31</v>
      </c>
      <c r="L45" s="9"/>
      <c r="M45" s="10">
        <f t="shared" si="10"/>
        <v>0</v>
      </c>
    </row>
    <row r="46" spans="1:13" x14ac:dyDescent="0.35">
      <c r="A46" s="1" t="s">
        <v>380</v>
      </c>
      <c r="B46" s="1" t="s">
        <v>663</v>
      </c>
      <c r="C46" s="1" t="s">
        <v>382</v>
      </c>
      <c r="D46" s="194">
        <f>VLOOKUP(B46,'INF EXTRACT DATE 06-27-2025'!$B$31:$D$85,3,FALSE)</f>
        <v>1.7000000000000001E-2</v>
      </c>
      <c r="E46" s="9"/>
      <c r="F46" s="10">
        <f t="shared" si="9"/>
        <v>0</v>
      </c>
      <c r="G46" s="113"/>
      <c r="H46" s="1"/>
      <c r="I46" s="1"/>
      <c r="J46" s="1"/>
      <c r="K46" s="221">
        <v>1.6E-2</v>
      </c>
      <c r="L46" s="9"/>
      <c r="M46" s="10">
        <f t="shared" si="10"/>
        <v>0</v>
      </c>
    </row>
    <row r="47" spans="1:13" x14ac:dyDescent="0.35">
      <c r="A47" s="1" t="s">
        <v>380</v>
      </c>
      <c r="B47" s="1" t="s">
        <v>381</v>
      </c>
      <c r="C47" s="1" t="s">
        <v>382</v>
      </c>
      <c r="D47" s="194">
        <f>VLOOKUP(B47,'INF EXTRACT DATE 06-27-2025'!$B$31:$D$85,3,FALSE)</f>
        <v>4.8000000000000001E-2</v>
      </c>
      <c r="E47" s="9"/>
      <c r="F47" s="10">
        <f t="shared" si="9"/>
        <v>0</v>
      </c>
      <c r="G47" s="113"/>
      <c r="H47" s="1" t="s">
        <v>380</v>
      </c>
      <c r="I47" s="1" t="s">
        <v>381</v>
      </c>
      <c r="J47" s="1" t="s">
        <v>382</v>
      </c>
      <c r="K47" s="221">
        <v>4.4999999999999998E-2</v>
      </c>
      <c r="L47" s="9"/>
      <c r="M47" s="10">
        <f t="shared" si="10"/>
        <v>0</v>
      </c>
    </row>
    <row r="48" spans="1:13" x14ac:dyDescent="0.35">
      <c r="A48" s="1" t="s">
        <v>380</v>
      </c>
      <c r="B48" s="1" t="s">
        <v>383</v>
      </c>
      <c r="C48" s="1" t="s">
        <v>382</v>
      </c>
      <c r="D48" s="194">
        <f>VLOOKUP(B48,'INF EXTRACT DATE 06-27-2025'!$B$31:$D$85,3,FALSE)</f>
        <v>1.2E-2</v>
      </c>
      <c r="E48" s="9"/>
      <c r="F48" s="10">
        <f t="shared" si="9"/>
        <v>0</v>
      </c>
      <c r="G48" s="113"/>
      <c r="H48" s="1" t="s">
        <v>380</v>
      </c>
      <c r="I48" s="1" t="s">
        <v>383</v>
      </c>
      <c r="J48" s="1" t="s">
        <v>382</v>
      </c>
      <c r="K48" s="221">
        <v>1.0999999999999999E-2</v>
      </c>
      <c r="L48" s="9"/>
      <c r="M48" s="10">
        <f t="shared" si="10"/>
        <v>0</v>
      </c>
    </row>
    <row r="49" spans="1:13" x14ac:dyDescent="0.35">
      <c r="A49" s="1" t="s">
        <v>380</v>
      </c>
      <c r="B49" s="1" t="s">
        <v>384</v>
      </c>
      <c r="C49" s="1" t="s">
        <v>385</v>
      </c>
      <c r="D49" s="194">
        <f>VLOOKUP(B49,'INF EXTRACT DATE 06-27-2025'!$B$31:$D$85,3,FALSE)</f>
        <v>2.9000000000000001E-2</v>
      </c>
      <c r="E49" s="9"/>
      <c r="F49" s="10">
        <f t="shared" si="9"/>
        <v>0</v>
      </c>
      <c r="G49" s="113"/>
      <c r="H49" s="1" t="s">
        <v>380</v>
      </c>
      <c r="I49" s="1" t="s">
        <v>384</v>
      </c>
      <c r="J49" s="1" t="s">
        <v>385</v>
      </c>
      <c r="K49" s="221">
        <v>2.7E-2</v>
      </c>
      <c r="L49" s="9"/>
      <c r="M49" s="10">
        <f t="shared" si="10"/>
        <v>0</v>
      </c>
    </row>
    <row r="50" spans="1:13" x14ac:dyDescent="0.35">
      <c r="A50" s="1" t="s">
        <v>380</v>
      </c>
      <c r="B50" s="1" t="s">
        <v>660</v>
      </c>
      <c r="C50" s="1" t="s">
        <v>382</v>
      </c>
      <c r="D50" s="194">
        <f>VLOOKUP(B50,'INF EXTRACT DATE 06-27-2025'!$B$31:$D$85,3,FALSE)</f>
        <v>2.008</v>
      </c>
      <c r="E50" s="9"/>
      <c r="F50" s="10">
        <f t="shared" si="9"/>
        <v>0</v>
      </c>
      <c r="G50" s="113"/>
      <c r="H50" s="1"/>
      <c r="I50" s="1"/>
      <c r="J50" s="1"/>
      <c r="K50" s="221">
        <v>1.86</v>
      </c>
      <c r="L50" s="9"/>
      <c r="M50" s="10">
        <f t="shared" si="10"/>
        <v>0</v>
      </c>
    </row>
    <row r="51" spans="1:13" x14ac:dyDescent="0.35">
      <c r="A51" s="1" t="s">
        <v>380</v>
      </c>
      <c r="B51" s="1" t="s">
        <v>390</v>
      </c>
      <c r="C51" s="1" t="s">
        <v>391</v>
      </c>
      <c r="D51" s="194">
        <f>VLOOKUP(B51,'INF EXTRACT DATE 06-27-2025'!$B$31:$D$85,3,FALSE)</f>
        <v>3.7610000000000001</v>
      </c>
      <c r="E51" s="9"/>
      <c r="F51" s="10">
        <f t="shared" si="9"/>
        <v>0</v>
      </c>
      <c r="G51" s="113"/>
      <c r="H51" s="1" t="s">
        <v>380</v>
      </c>
      <c r="I51" s="1" t="s">
        <v>390</v>
      </c>
      <c r="J51" s="1" t="s">
        <v>391</v>
      </c>
      <c r="K51" s="221">
        <v>3.48</v>
      </c>
      <c r="L51" s="9"/>
      <c r="M51" s="10">
        <f t="shared" si="10"/>
        <v>0</v>
      </c>
    </row>
    <row r="52" spans="1:13" x14ac:dyDescent="0.35">
      <c r="A52" s="1" t="s">
        <v>392</v>
      </c>
      <c r="B52" s="1" t="s">
        <v>402</v>
      </c>
      <c r="C52" s="1" t="s">
        <v>385</v>
      </c>
      <c r="D52" s="194">
        <f>VLOOKUP(B52,'INF EXTRACT DATE 06-27-2025'!$B$31:$D$85,3,FALSE)</f>
        <v>9.0999999999999998E-2</v>
      </c>
      <c r="E52" s="9"/>
      <c r="F52" s="10">
        <f t="shared" si="9"/>
        <v>0</v>
      </c>
      <c r="G52" s="113"/>
      <c r="H52" s="1" t="s">
        <v>392</v>
      </c>
      <c r="I52" s="1" t="s">
        <v>402</v>
      </c>
      <c r="J52" s="1" t="s">
        <v>385</v>
      </c>
      <c r="K52" s="221">
        <v>8.4000000000000005E-2</v>
      </c>
      <c r="L52" s="9"/>
      <c r="M52" s="10">
        <f t="shared" si="10"/>
        <v>0</v>
      </c>
    </row>
    <row r="53" spans="1:13" x14ac:dyDescent="0.35">
      <c r="A53" s="1" t="s">
        <v>392</v>
      </c>
      <c r="B53" s="1" t="s">
        <v>393</v>
      </c>
      <c r="C53" s="1" t="s">
        <v>394</v>
      </c>
      <c r="D53" s="194">
        <f>VLOOKUP(B53,'INF EXTRACT DATE 06-27-2025'!$B$31:$D$85,3,FALSE)</f>
        <v>6.7359999999999998</v>
      </c>
      <c r="E53" s="9"/>
      <c r="F53" s="10">
        <f t="shared" si="9"/>
        <v>0</v>
      </c>
      <c r="G53" s="113"/>
      <c r="H53" s="1" t="s">
        <v>392</v>
      </c>
      <c r="I53" s="1" t="s">
        <v>393</v>
      </c>
      <c r="J53" s="1" t="s">
        <v>394</v>
      </c>
      <c r="K53" s="221">
        <v>6.24</v>
      </c>
      <c r="L53" s="9"/>
      <c r="M53" s="10">
        <f t="shared" si="10"/>
        <v>0</v>
      </c>
    </row>
    <row r="54" spans="1:13" x14ac:dyDescent="0.35">
      <c r="A54" s="1" t="s">
        <v>392</v>
      </c>
      <c r="B54" s="1" t="s">
        <v>395</v>
      </c>
      <c r="C54" s="1" t="s">
        <v>394</v>
      </c>
      <c r="D54" s="194">
        <f>VLOOKUP(B54,'INF EXTRACT DATE 06-27-2025'!$B$31:$D$85,3,FALSE)</f>
        <v>27.47</v>
      </c>
      <c r="E54" s="9"/>
      <c r="F54" s="10">
        <f t="shared" si="9"/>
        <v>0</v>
      </c>
      <c r="G54" s="113"/>
      <c r="H54" s="1" t="s">
        <v>392</v>
      </c>
      <c r="I54" s="1" t="s">
        <v>395</v>
      </c>
      <c r="J54" s="1" t="s">
        <v>394</v>
      </c>
      <c r="K54" s="221">
        <v>25.43</v>
      </c>
      <c r="L54" s="9"/>
      <c r="M54" s="10">
        <f t="shared" si="10"/>
        <v>0</v>
      </c>
    </row>
    <row r="55" spans="1:13" x14ac:dyDescent="0.35">
      <c r="A55" s="1" t="s">
        <v>392</v>
      </c>
      <c r="B55" s="1" t="s">
        <v>396</v>
      </c>
      <c r="C55" s="1" t="s">
        <v>394</v>
      </c>
      <c r="D55" s="194">
        <f>VLOOKUP(B55,'INF EXTRACT DATE 06-27-2025'!$B$31:$D$85,3,FALSE)</f>
        <v>24.85</v>
      </c>
      <c r="E55" s="9"/>
      <c r="F55" s="10">
        <f t="shared" si="9"/>
        <v>0</v>
      </c>
      <c r="G55" s="113"/>
      <c r="H55" s="1" t="s">
        <v>392</v>
      </c>
      <c r="I55" s="1" t="s">
        <v>396</v>
      </c>
      <c r="J55" s="1" t="s">
        <v>394</v>
      </c>
      <c r="K55" s="221">
        <v>23.01</v>
      </c>
      <c r="L55" s="9"/>
      <c r="M55" s="10">
        <f t="shared" si="10"/>
        <v>0</v>
      </c>
    </row>
    <row r="56" spans="1:13" x14ac:dyDescent="0.35">
      <c r="A56" s="1" t="s">
        <v>392</v>
      </c>
      <c r="B56" s="1" t="s">
        <v>397</v>
      </c>
      <c r="C56" s="1" t="s">
        <v>394</v>
      </c>
      <c r="D56" s="194">
        <f>VLOOKUP(B56,'INF EXTRACT DATE 06-27-2025'!$B$31:$D$85,3,FALSE)</f>
        <v>27.47</v>
      </c>
      <c r="E56" s="9"/>
      <c r="F56" s="10">
        <f t="shared" si="9"/>
        <v>0</v>
      </c>
      <c r="G56" s="113"/>
      <c r="H56" s="1" t="s">
        <v>392</v>
      </c>
      <c r="I56" s="1" t="s">
        <v>397</v>
      </c>
      <c r="J56" s="1" t="s">
        <v>394</v>
      </c>
      <c r="K56" s="221">
        <v>25.43</v>
      </c>
      <c r="L56" s="9"/>
      <c r="M56" s="10">
        <f t="shared" si="10"/>
        <v>0</v>
      </c>
    </row>
    <row r="57" spans="1:13" x14ac:dyDescent="0.35">
      <c r="A57" s="1" t="s">
        <v>392</v>
      </c>
      <c r="B57" s="1" t="s">
        <v>398</v>
      </c>
      <c r="C57" s="1" t="s">
        <v>394</v>
      </c>
      <c r="D57" s="194">
        <f>VLOOKUP(B57,'INF EXTRACT DATE 06-27-2025'!$B$31:$D$85,3,FALSE)</f>
        <v>45.78</v>
      </c>
      <c r="E57" s="9"/>
      <c r="F57" s="10">
        <f t="shared" si="9"/>
        <v>0</v>
      </c>
      <c r="G57" s="113"/>
      <c r="H57" s="1" t="s">
        <v>392</v>
      </c>
      <c r="I57" s="1" t="s">
        <v>398</v>
      </c>
      <c r="J57" s="1" t="s">
        <v>394</v>
      </c>
      <c r="K57" s="221">
        <v>42.38</v>
      </c>
      <c r="L57" s="9"/>
      <c r="M57" s="10">
        <f t="shared" si="10"/>
        <v>0</v>
      </c>
    </row>
    <row r="58" spans="1:13" x14ac:dyDescent="0.35">
      <c r="A58" s="1" t="s">
        <v>392</v>
      </c>
      <c r="B58" s="1" t="s">
        <v>399</v>
      </c>
      <c r="C58" s="1" t="s">
        <v>394</v>
      </c>
      <c r="D58" s="194">
        <f>VLOOKUP(B58,'INF EXTRACT DATE 06-27-2025'!$B$31:$D$85,3,FALSE)</f>
        <v>54.94</v>
      </c>
      <c r="E58" s="9"/>
      <c r="F58" s="10">
        <f t="shared" si="9"/>
        <v>0</v>
      </c>
      <c r="G58" s="113"/>
      <c r="H58" s="1" t="s">
        <v>392</v>
      </c>
      <c r="I58" s="1" t="s">
        <v>399</v>
      </c>
      <c r="J58" s="1" t="s">
        <v>394</v>
      </c>
      <c r="K58" s="221">
        <v>50.86</v>
      </c>
      <c r="L58" s="9"/>
      <c r="M58" s="10">
        <f t="shared" si="10"/>
        <v>0</v>
      </c>
    </row>
    <row r="59" spans="1:13" x14ac:dyDescent="0.35">
      <c r="A59" s="1" t="s">
        <v>392</v>
      </c>
      <c r="B59" s="1" t="s">
        <v>400</v>
      </c>
      <c r="C59" s="1" t="s">
        <v>394</v>
      </c>
      <c r="D59" s="194">
        <f>VLOOKUP(B59,'INF EXTRACT DATE 06-27-2025'!$B$31:$D$85,3,FALSE)</f>
        <v>77.17</v>
      </c>
      <c r="E59" s="9"/>
      <c r="F59" s="10">
        <f t="shared" si="9"/>
        <v>0</v>
      </c>
      <c r="G59" s="113"/>
      <c r="H59" s="1" t="s">
        <v>392</v>
      </c>
      <c r="I59" s="1" t="s">
        <v>400</v>
      </c>
      <c r="J59" s="1" t="s">
        <v>394</v>
      </c>
      <c r="K59" s="221">
        <v>71.45</v>
      </c>
      <c r="L59" s="9"/>
      <c r="M59" s="10">
        <f t="shared" si="10"/>
        <v>0</v>
      </c>
    </row>
    <row r="60" spans="1:13" x14ac:dyDescent="0.35">
      <c r="A60" s="1" t="s">
        <v>392</v>
      </c>
      <c r="B60" s="1" t="s">
        <v>401</v>
      </c>
      <c r="C60" s="1" t="s">
        <v>394</v>
      </c>
      <c r="D60" s="194">
        <f>VLOOKUP(B60,'INF EXTRACT DATE 06-27-2025'!$B$31:$D$85,3,FALSE)</f>
        <v>94.18</v>
      </c>
      <c r="E60" s="9"/>
      <c r="F60" s="10">
        <f t="shared" si="9"/>
        <v>0</v>
      </c>
      <c r="G60" s="113"/>
      <c r="H60" s="1" t="s">
        <v>392</v>
      </c>
      <c r="I60" s="1" t="s">
        <v>401</v>
      </c>
      <c r="J60" s="1" t="s">
        <v>394</v>
      </c>
      <c r="K60" s="221">
        <v>87.19</v>
      </c>
      <c r="L60" s="9"/>
      <c r="M60" s="10">
        <f t="shared" si="10"/>
        <v>0</v>
      </c>
    </row>
    <row r="61" spans="1:13" x14ac:dyDescent="0.35">
      <c r="A61" s="1" t="s">
        <v>392</v>
      </c>
      <c r="B61" s="189" t="s">
        <v>716</v>
      </c>
      <c r="C61" s="189" t="s">
        <v>604</v>
      </c>
      <c r="D61" s="194">
        <f>VLOOKUP(B61,'INF EXTRACT DATE 06-27-2025'!$B$31:$D$85,3,FALSE)</f>
        <v>1</v>
      </c>
      <c r="E61" s="9"/>
      <c r="F61" s="10">
        <f t="shared" ref="F61" si="15">E61*D61</f>
        <v>0</v>
      </c>
      <c r="G61" s="113"/>
      <c r="H61" s="1" t="s">
        <v>392</v>
      </c>
      <c r="I61" s="1" t="s">
        <v>401</v>
      </c>
      <c r="J61" s="1" t="s">
        <v>394</v>
      </c>
      <c r="K61" s="221">
        <f t="shared" ref="K61" si="16">D61</f>
        <v>1</v>
      </c>
      <c r="L61" s="9"/>
      <c r="M61" s="10">
        <f t="shared" ref="M61" si="17">L61*K61</f>
        <v>0</v>
      </c>
    </row>
    <row r="62" spans="1:13" x14ac:dyDescent="0.35">
      <c r="A62" s="1" t="s">
        <v>392</v>
      </c>
      <c r="B62" s="1" t="s">
        <v>403</v>
      </c>
      <c r="C62" s="1" t="s">
        <v>385</v>
      </c>
      <c r="D62" s="194">
        <f>VLOOKUP(B62,'INF EXTRACT DATE 06-27-2025'!$B$31:$D$85,3,FALSE)</f>
        <v>0.09</v>
      </c>
      <c r="E62" s="9"/>
      <c r="F62" s="10">
        <f t="shared" si="9"/>
        <v>0</v>
      </c>
      <c r="G62" s="113"/>
      <c r="H62" s="1" t="s">
        <v>392</v>
      </c>
      <c r="I62" s="1" t="s">
        <v>403</v>
      </c>
      <c r="J62" s="1" t="s">
        <v>385</v>
      </c>
      <c r="K62" s="221">
        <v>8.4000000000000005E-2</v>
      </c>
      <c r="L62" s="9"/>
      <c r="M62" s="10">
        <f t="shared" si="10"/>
        <v>0</v>
      </c>
    </row>
    <row r="63" spans="1:13" x14ac:dyDescent="0.35">
      <c r="A63" s="1" t="s">
        <v>392</v>
      </c>
      <c r="B63" s="1" t="s">
        <v>404</v>
      </c>
      <c r="C63" s="1" t="s">
        <v>394</v>
      </c>
      <c r="D63" s="194">
        <f>VLOOKUP(B63,'INF EXTRACT DATE 06-27-2025'!$B$31:$D$85,3,FALSE)</f>
        <v>249.84</v>
      </c>
      <c r="E63" s="9"/>
      <c r="F63" s="10">
        <f t="shared" si="9"/>
        <v>0</v>
      </c>
      <c r="G63" s="113"/>
      <c r="H63" s="1" t="s">
        <v>392</v>
      </c>
      <c r="I63" s="1" t="s">
        <v>404</v>
      </c>
      <c r="J63" s="1" t="s">
        <v>394</v>
      </c>
      <c r="K63" s="221">
        <v>231.29</v>
      </c>
      <c r="L63" s="9"/>
      <c r="M63" s="10">
        <f t="shared" si="10"/>
        <v>0</v>
      </c>
    </row>
    <row r="64" spans="1:13" x14ac:dyDescent="0.35">
      <c r="A64" s="1" t="s">
        <v>392</v>
      </c>
      <c r="B64" s="1" t="s">
        <v>405</v>
      </c>
      <c r="C64" s="1" t="s">
        <v>394</v>
      </c>
      <c r="D64" s="194">
        <f>VLOOKUP(B64,'INF EXTRACT DATE 06-27-2025'!$B$31:$D$85,3,FALSE)</f>
        <v>294.64</v>
      </c>
      <c r="E64" s="9"/>
      <c r="F64" s="10">
        <f t="shared" si="9"/>
        <v>0</v>
      </c>
      <c r="G64" s="113"/>
      <c r="H64" s="1" t="s">
        <v>392</v>
      </c>
      <c r="I64" s="1" t="s">
        <v>405</v>
      </c>
      <c r="J64" s="1" t="s">
        <v>394</v>
      </c>
      <c r="K64" s="221">
        <v>272.77</v>
      </c>
      <c r="L64" s="9"/>
      <c r="M64" s="10">
        <f t="shared" si="10"/>
        <v>0</v>
      </c>
    </row>
    <row r="65" spans="1:13" x14ac:dyDescent="0.35">
      <c r="A65" s="1" t="s">
        <v>392</v>
      </c>
      <c r="B65" s="1" t="s">
        <v>406</v>
      </c>
      <c r="C65" s="1" t="s">
        <v>394</v>
      </c>
      <c r="D65" s="194">
        <f>VLOOKUP(B65,'INF EXTRACT DATE 06-27-2025'!$B$31:$D$85,3,FALSE)</f>
        <v>264.56</v>
      </c>
      <c r="E65" s="9"/>
      <c r="F65" s="10">
        <f t="shared" si="9"/>
        <v>0</v>
      </c>
      <c r="G65" s="113"/>
      <c r="H65" s="1" t="s">
        <v>392</v>
      </c>
      <c r="I65" s="1" t="s">
        <v>406</v>
      </c>
      <c r="J65" s="1" t="s">
        <v>394</v>
      </c>
      <c r="K65" s="221">
        <v>244.92</v>
      </c>
      <c r="L65" s="9"/>
      <c r="M65" s="10">
        <f t="shared" si="10"/>
        <v>0</v>
      </c>
    </row>
    <row r="66" spans="1:13" x14ac:dyDescent="0.35">
      <c r="A66" s="1" t="s">
        <v>392</v>
      </c>
      <c r="B66" s="1" t="s">
        <v>407</v>
      </c>
      <c r="C66" s="1" t="s">
        <v>394</v>
      </c>
      <c r="D66" s="194">
        <f>VLOOKUP(B66,'INF EXTRACT DATE 06-27-2025'!$B$31:$D$85,3,FALSE)</f>
        <v>309.69</v>
      </c>
      <c r="E66" s="9"/>
      <c r="F66" s="10">
        <f t="shared" si="9"/>
        <v>0</v>
      </c>
      <c r="G66" s="113"/>
      <c r="H66" s="1" t="s">
        <v>392</v>
      </c>
      <c r="I66" s="1" t="s">
        <v>407</v>
      </c>
      <c r="J66" s="1" t="s">
        <v>394</v>
      </c>
      <c r="K66" s="221">
        <v>286.7</v>
      </c>
      <c r="L66" s="9"/>
      <c r="M66" s="10">
        <f t="shared" si="10"/>
        <v>0</v>
      </c>
    </row>
    <row r="67" spans="1:13" x14ac:dyDescent="0.35">
      <c r="A67" s="1" t="s">
        <v>392</v>
      </c>
      <c r="B67" s="1" t="s">
        <v>408</v>
      </c>
      <c r="C67" s="1" t="s">
        <v>394</v>
      </c>
      <c r="D67" s="194">
        <f>VLOOKUP(B67,'INF EXTRACT DATE 06-27-2025'!$B$31:$D$85,3,FALSE)</f>
        <v>196.86</v>
      </c>
      <c r="E67" s="9"/>
      <c r="F67" s="10">
        <f t="shared" si="9"/>
        <v>0</v>
      </c>
      <c r="G67" s="113"/>
      <c r="H67" s="1" t="s">
        <v>392</v>
      </c>
      <c r="I67" s="1" t="s">
        <v>408</v>
      </c>
      <c r="J67" s="1" t="s">
        <v>394</v>
      </c>
      <c r="K67" s="221">
        <v>182.25</v>
      </c>
      <c r="L67" s="9"/>
      <c r="M67" s="10">
        <f t="shared" si="10"/>
        <v>0</v>
      </c>
    </row>
    <row r="68" spans="1:13" x14ac:dyDescent="0.35">
      <c r="A68" s="1" t="s">
        <v>392</v>
      </c>
      <c r="B68" s="1" t="s">
        <v>409</v>
      </c>
      <c r="C68" s="1" t="s">
        <v>394</v>
      </c>
      <c r="D68" s="194">
        <f>VLOOKUP(B68,'INF EXTRACT DATE 06-27-2025'!$B$31:$D$85,3,FALSE)</f>
        <v>241.99</v>
      </c>
      <c r="E68" s="9"/>
      <c r="F68" s="10">
        <f t="shared" si="9"/>
        <v>0</v>
      </c>
      <c r="G68" s="113"/>
      <c r="H68" s="1" t="s">
        <v>392</v>
      </c>
      <c r="I68" s="1" t="s">
        <v>409</v>
      </c>
      <c r="J68" s="1" t="s">
        <v>394</v>
      </c>
      <c r="K68" s="221">
        <v>224.03</v>
      </c>
      <c r="L68" s="9"/>
      <c r="M68" s="10">
        <f t="shared" si="10"/>
        <v>0</v>
      </c>
    </row>
    <row r="69" spans="1:13" x14ac:dyDescent="0.35">
      <c r="A69" s="1" t="s">
        <v>392</v>
      </c>
      <c r="B69" s="1" t="s">
        <v>410</v>
      </c>
      <c r="C69" s="1" t="s">
        <v>394</v>
      </c>
      <c r="D69" s="194">
        <f>VLOOKUP(B69,'INF EXTRACT DATE 06-27-2025'!$B$31:$D$85,3,FALSE)</f>
        <v>219.43</v>
      </c>
      <c r="E69" s="9"/>
      <c r="F69" s="10">
        <f t="shared" si="9"/>
        <v>0</v>
      </c>
      <c r="G69" s="113"/>
      <c r="H69" s="1" t="s">
        <v>392</v>
      </c>
      <c r="I69" s="1" t="s">
        <v>410</v>
      </c>
      <c r="J69" s="1" t="s">
        <v>394</v>
      </c>
      <c r="K69" s="221">
        <v>203.14</v>
      </c>
      <c r="L69" s="9"/>
      <c r="M69" s="10">
        <f t="shared" si="10"/>
        <v>0</v>
      </c>
    </row>
    <row r="70" spans="1:13" x14ac:dyDescent="0.35">
      <c r="A70" s="1" t="s">
        <v>392</v>
      </c>
      <c r="B70" s="1" t="s">
        <v>411</v>
      </c>
      <c r="C70" s="1" t="s">
        <v>394</v>
      </c>
      <c r="D70" s="194">
        <f>VLOOKUP(B70,'INF EXTRACT DATE 06-27-2025'!$B$31:$D$85,3,FALSE)</f>
        <v>264.56</v>
      </c>
      <c r="E70" s="9"/>
      <c r="F70" s="10">
        <f t="shared" si="9"/>
        <v>0</v>
      </c>
      <c r="G70" s="113"/>
      <c r="H70" s="1" t="s">
        <v>392</v>
      </c>
      <c r="I70" s="1" t="s">
        <v>411</v>
      </c>
      <c r="J70" s="1" t="s">
        <v>394</v>
      </c>
      <c r="K70" s="221">
        <v>244.92</v>
      </c>
      <c r="L70" s="9"/>
      <c r="M70" s="10">
        <f t="shared" si="10"/>
        <v>0</v>
      </c>
    </row>
    <row r="71" spans="1:13" x14ac:dyDescent="0.35">
      <c r="A71" s="1" t="s">
        <v>392</v>
      </c>
      <c r="B71" s="1" t="s">
        <v>412</v>
      </c>
      <c r="C71" s="1" t="s">
        <v>394</v>
      </c>
      <c r="D71" s="194">
        <f>VLOOKUP(B71,'INF EXTRACT DATE 06-27-2025'!$B$31:$D$85,3,FALSE)</f>
        <v>294.64</v>
      </c>
      <c r="E71" s="9"/>
      <c r="F71" s="10">
        <f t="shared" si="9"/>
        <v>0</v>
      </c>
      <c r="G71" s="113"/>
      <c r="H71" s="1" t="s">
        <v>392</v>
      </c>
      <c r="I71" s="1" t="s">
        <v>412</v>
      </c>
      <c r="J71" s="1" t="s">
        <v>394</v>
      </c>
      <c r="K71" s="221">
        <v>272.77</v>
      </c>
      <c r="L71" s="9"/>
      <c r="M71" s="10">
        <f t="shared" si="10"/>
        <v>0</v>
      </c>
    </row>
    <row r="72" spans="1:13" x14ac:dyDescent="0.35">
      <c r="A72" s="1" t="s">
        <v>392</v>
      </c>
      <c r="B72" s="1" t="s">
        <v>413</v>
      </c>
      <c r="C72" s="1" t="s">
        <v>394</v>
      </c>
      <c r="D72" s="194">
        <f>VLOOKUP(B72,'INF EXTRACT DATE 06-27-2025'!$B$31:$D$85,3,FALSE)</f>
        <v>369.86</v>
      </c>
      <c r="E72" s="9"/>
      <c r="F72" s="10">
        <f t="shared" si="9"/>
        <v>0</v>
      </c>
      <c r="G72" s="113"/>
      <c r="H72" s="1" t="s">
        <v>392</v>
      </c>
      <c r="I72" s="1" t="s">
        <v>413</v>
      </c>
      <c r="J72" s="1" t="s">
        <v>394</v>
      </c>
      <c r="K72" s="221">
        <v>342.4</v>
      </c>
      <c r="L72" s="9"/>
      <c r="M72" s="10">
        <f t="shared" si="10"/>
        <v>0</v>
      </c>
    </row>
    <row r="73" spans="1:13" x14ac:dyDescent="0.35">
      <c r="A73" s="1" t="s">
        <v>392</v>
      </c>
      <c r="B73" s="1" t="s">
        <v>414</v>
      </c>
      <c r="C73" s="1" t="s">
        <v>394</v>
      </c>
      <c r="D73" s="194">
        <f>VLOOKUP(B73,'INF EXTRACT DATE 06-27-2025'!$B$31:$D$85,3,FALSE)</f>
        <v>377.38</v>
      </c>
      <c r="E73" s="9"/>
      <c r="F73" s="10">
        <f t="shared" si="9"/>
        <v>0</v>
      </c>
      <c r="G73" s="113"/>
      <c r="H73" s="1" t="s">
        <v>392</v>
      </c>
      <c r="I73" s="1" t="s">
        <v>414</v>
      </c>
      <c r="J73" s="1" t="s">
        <v>394</v>
      </c>
      <c r="K73" s="221">
        <v>349.36</v>
      </c>
      <c r="L73" s="9"/>
      <c r="M73" s="10">
        <f t="shared" si="10"/>
        <v>0</v>
      </c>
    </row>
    <row r="74" spans="1:13" x14ac:dyDescent="0.35">
      <c r="A74" s="1" t="s">
        <v>392</v>
      </c>
      <c r="B74" s="1" t="s">
        <v>415</v>
      </c>
      <c r="C74" s="1" t="s">
        <v>394</v>
      </c>
      <c r="D74" s="194">
        <f>VLOOKUP(B74,'INF EXTRACT DATE 06-27-2025'!$B$31:$D$85,3,FALSE)</f>
        <v>445.08</v>
      </c>
      <c r="E74" s="9"/>
      <c r="F74" s="10">
        <f t="shared" si="9"/>
        <v>0</v>
      </c>
      <c r="G74" s="113"/>
      <c r="H74" s="1" t="s">
        <v>392</v>
      </c>
      <c r="I74" s="1" t="s">
        <v>415</v>
      </c>
      <c r="J74" s="1" t="s">
        <v>394</v>
      </c>
      <c r="K74" s="221">
        <v>412.03</v>
      </c>
      <c r="L74" s="9"/>
      <c r="M74" s="10">
        <f t="shared" si="10"/>
        <v>0</v>
      </c>
    </row>
    <row r="75" spans="1:13" x14ac:dyDescent="0.35">
      <c r="A75" s="1" t="s">
        <v>392</v>
      </c>
      <c r="B75" s="1" t="s">
        <v>416</v>
      </c>
      <c r="C75" s="1" t="s">
        <v>394</v>
      </c>
      <c r="D75" s="194">
        <f>VLOOKUP(B75,'INF EXTRACT DATE 06-27-2025'!$B$31:$D$85,3,FALSE)</f>
        <v>294.64</v>
      </c>
      <c r="E75" s="9"/>
      <c r="F75" s="10">
        <f t="shared" si="9"/>
        <v>0</v>
      </c>
      <c r="G75" s="113"/>
      <c r="H75" s="1" t="s">
        <v>392</v>
      </c>
      <c r="I75" s="1" t="s">
        <v>416</v>
      </c>
      <c r="J75" s="1" t="s">
        <v>394</v>
      </c>
      <c r="K75" s="221">
        <v>272.77</v>
      </c>
      <c r="L75" s="9"/>
      <c r="M75" s="10">
        <f t="shared" si="10"/>
        <v>0</v>
      </c>
    </row>
    <row r="76" spans="1:13" x14ac:dyDescent="0.35">
      <c r="A76" s="1" t="s">
        <v>392</v>
      </c>
      <c r="B76" s="1" t="s">
        <v>417</v>
      </c>
      <c r="C76" s="1" t="s">
        <v>394</v>
      </c>
      <c r="D76" s="194">
        <f>VLOOKUP(B76,'INF EXTRACT DATE 06-27-2025'!$B$31:$D$85,3,FALSE)</f>
        <v>369.86</v>
      </c>
      <c r="E76" s="9"/>
      <c r="F76" s="10">
        <f t="shared" si="9"/>
        <v>0</v>
      </c>
      <c r="G76" s="113"/>
      <c r="H76" s="1" t="s">
        <v>392</v>
      </c>
      <c r="I76" s="1" t="s">
        <v>417</v>
      </c>
      <c r="J76" s="1" t="s">
        <v>394</v>
      </c>
      <c r="K76" s="221">
        <v>342.4</v>
      </c>
      <c r="L76" s="9"/>
      <c r="M76" s="10">
        <f t="shared" si="10"/>
        <v>0</v>
      </c>
    </row>
    <row r="77" spans="1:13" x14ac:dyDescent="0.35">
      <c r="A77" s="1" t="s">
        <v>392</v>
      </c>
      <c r="B77" s="1" t="s">
        <v>418</v>
      </c>
      <c r="C77" s="1" t="s">
        <v>394</v>
      </c>
      <c r="D77" s="194">
        <f>VLOOKUP(B77,'INF EXTRACT DATE 06-27-2025'!$B$31:$D$85,3,FALSE)</f>
        <v>445.08</v>
      </c>
      <c r="E77" s="9"/>
      <c r="F77" s="10">
        <f t="shared" si="9"/>
        <v>0</v>
      </c>
      <c r="G77" s="113"/>
      <c r="H77" s="1" t="s">
        <v>392</v>
      </c>
      <c r="I77" s="1" t="s">
        <v>418</v>
      </c>
      <c r="J77" s="1" t="s">
        <v>394</v>
      </c>
      <c r="K77" s="221">
        <v>412.03</v>
      </c>
      <c r="L77" s="9"/>
      <c r="M77" s="10">
        <f t="shared" si="10"/>
        <v>0</v>
      </c>
    </row>
    <row r="78" spans="1:13" x14ac:dyDescent="0.35">
      <c r="A78" s="1" t="s">
        <v>392</v>
      </c>
      <c r="B78" s="1" t="s">
        <v>419</v>
      </c>
      <c r="C78" s="1" t="s">
        <v>394</v>
      </c>
      <c r="D78" s="194">
        <f>VLOOKUP(B78,'INF EXTRACT DATE 06-27-2025'!$B$31:$D$85,3,FALSE)</f>
        <v>520.29</v>
      </c>
      <c r="E78" s="9"/>
      <c r="F78" s="10">
        <f t="shared" si="9"/>
        <v>0</v>
      </c>
      <c r="G78" s="113"/>
      <c r="H78" s="1" t="s">
        <v>392</v>
      </c>
      <c r="I78" s="1" t="s">
        <v>419</v>
      </c>
      <c r="J78" s="1" t="s">
        <v>394</v>
      </c>
      <c r="K78" s="221">
        <v>481.66</v>
      </c>
      <c r="L78" s="9"/>
      <c r="M78" s="10">
        <f t="shared" si="10"/>
        <v>0</v>
      </c>
    </row>
    <row r="79" spans="1:13" x14ac:dyDescent="0.35">
      <c r="A79" s="1" t="s">
        <v>392</v>
      </c>
      <c r="B79" s="1" t="s">
        <v>420</v>
      </c>
      <c r="C79" s="1" t="s">
        <v>394</v>
      </c>
      <c r="D79" s="194">
        <f>VLOOKUP(B79,'INF EXTRACT DATE 06-27-2025'!$B$31:$D$85,3,FALSE)</f>
        <v>595.51</v>
      </c>
      <c r="E79" s="9"/>
      <c r="F79" s="10">
        <f t="shared" si="9"/>
        <v>0</v>
      </c>
      <c r="G79" s="113"/>
      <c r="H79" s="1" t="s">
        <v>392</v>
      </c>
      <c r="I79" s="1" t="s">
        <v>420</v>
      </c>
      <c r="J79" s="1" t="s">
        <v>394</v>
      </c>
      <c r="K79" s="221">
        <v>551.29</v>
      </c>
      <c r="L79" s="9"/>
      <c r="M79" s="10">
        <f t="shared" si="10"/>
        <v>0</v>
      </c>
    </row>
    <row r="80" spans="1:13" x14ac:dyDescent="0.35">
      <c r="A80" s="1" t="s">
        <v>392</v>
      </c>
      <c r="B80" s="1" t="s">
        <v>421</v>
      </c>
      <c r="C80" s="1" t="s">
        <v>394</v>
      </c>
      <c r="D80" s="194">
        <f>VLOOKUP(B80,'INF EXTRACT DATE 06-27-2025'!$B$31:$D$85,3,FALSE)</f>
        <v>670.72</v>
      </c>
      <c r="E80" s="9"/>
      <c r="F80" s="10">
        <f t="shared" si="9"/>
        <v>0</v>
      </c>
      <c r="G80" s="113"/>
      <c r="H80" s="1" t="s">
        <v>392</v>
      </c>
      <c r="I80" s="1" t="s">
        <v>421</v>
      </c>
      <c r="J80" s="1" t="s">
        <v>394</v>
      </c>
      <c r="K80" s="221">
        <v>620.91999999999996</v>
      </c>
      <c r="L80" s="9"/>
      <c r="M80" s="10">
        <f t="shared" si="10"/>
        <v>0</v>
      </c>
    </row>
    <row r="81" spans="1:13" x14ac:dyDescent="0.35">
      <c r="A81" s="1" t="s">
        <v>392</v>
      </c>
      <c r="B81" s="1" t="s">
        <v>422</v>
      </c>
      <c r="C81" s="1" t="s">
        <v>394</v>
      </c>
      <c r="D81" s="194">
        <f>VLOOKUP(B81,'INF EXTRACT DATE 06-27-2025'!$B$31:$D$85,3,FALSE)</f>
        <v>595.51</v>
      </c>
      <c r="E81" s="9"/>
      <c r="F81" s="10">
        <f t="shared" si="9"/>
        <v>0</v>
      </c>
      <c r="G81" s="113"/>
      <c r="H81" s="1" t="s">
        <v>392</v>
      </c>
      <c r="I81" s="1" t="s">
        <v>422</v>
      </c>
      <c r="J81" s="1" t="s">
        <v>394</v>
      </c>
      <c r="K81" s="221">
        <v>551.29</v>
      </c>
      <c r="L81" s="9"/>
      <c r="M81" s="10">
        <f t="shared" si="10"/>
        <v>0</v>
      </c>
    </row>
    <row r="82" spans="1:13" x14ac:dyDescent="0.35">
      <c r="A82" s="1" t="s">
        <v>392</v>
      </c>
      <c r="B82" s="1" t="s">
        <v>423</v>
      </c>
      <c r="C82" s="1" t="s">
        <v>394</v>
      </c>
      <c r="D82" s="194">
        <f>VLOOKUP(B82,'INF EXTRACT DATE 06-27-2025'!$B$31:$D$85,3,FALSE)</f>
        <v>670.72</v>
      </c>
      <c r="E82" s="9"/>
      <c r="F82" s="10">
        <f t="shared" si="9"/>
        <v>0</v>
      </c>
      <c r="G82" s="113"/>
      <c r="H82" s="1" t="s">
        <v>392</v>
      </c>
      <c r="I82" s="1" t="s">
        <v>423</v>
      </c>
      <c r="J82" s="1" t="s">
        <v>394</v>
      </c>
      <c r="K82" s="221">
        <v>620.91999999999996</v>
      </c>
      <c r="L82" s="9"/>
      <c r="M82" s="10">
        <f t="shared" si="10"/>
        <v>0</v>
      </c>
    </row>
    <row r="83" spans="1:13" x14ac:dyDescent="0.35">
      <c r="A83" s="1" t="s">
        <v>392</v>
      </c>
      <c r="B83" s="1" t="s">
        <v>424</v>
      </c>
      <c r="C83" s="1" t="s">
        <v>394</v>
      </c>
      <c r="D83" s="194">
        <f>VLOOKUP(B83,'INF EXTRACT DATE 06-27-2025'!$B$31:$D$85,3,FALSE)</f>
        <v>700.81</v>
      </c>
      <c r="E83" s="9"/>
      <c r="F83" s="10">
        <f t="shared" si="9"/>
        <v>0</v>
      </c>
      <c r="G83" s="113"/>
      <c r="H83" s="1" t="s">
        <v>392</v>
      </c>
      <c r="I83" s="1" t="s">
        <v>424</v>
      </c>
      <c r="J83" s="1" t="s">
        <v>394</v>
      </c>
      <c r="K83" s="221">
        <v>648.77</v>
      </c>
      <c r="L83" s="9"/>
      <c r="M83" s="10">
        <f t="shared" si="10"/>
        <v>0</v>
      </c>
    </row>
    <row r="84" spans="1:13" x14ac:dyDescent="0.35">
      <c r="A84" s="1" t="s">
        <v>392</v>
      </c>
      <c r="B84" s="1" t="s">
        <v>425</v>
      </c>
      <c r="C84" s="1" t="s">
        <v>394</v>
      </c>
      <c r="D84" s="194">
        <f>VLOOKUP(B84,'INF EXTRACT DATE 06-27-2025'!$B$31:$D$85,3,FALSE)</f>
        <v>791.07</v>
      </c>
      <c r="E84" s="9"/>
      <c r="F84" s="10">
        <f t="shared" si="9"/>
        <v>0</v>
      </c>
      <c r="G84" s="113"/>
      <c r="H84" s="1" t="s">
        <v>392</v>
      </c>
      <c r="I84" s="1" t="s">
        <v>425</v>
      </c>
      <c r="J84" s="1" t="s">
        <v>394</v>
      </c>
      <c r="K84" s="221">
        <v>732.33</v>
      </c>
      <c r="L84" s="9"/>
      <c r="M84" s="10">
        <f t="shared" si="10"/>
        <v>0</v>
      </c>
    </row>
    <row r="85" spans="1:13" x14ac:dyDescent="0.35">
      <c r="G85" s="113"/>
      <c r="K85" s="3"/>
    </row>
    <row r="86" spans="1:13" ht="17" x14ac:dyDescent="0.4">
      <c r="A86" s="225" t="s">
        <v>717</v>
      </c>
      <c r="B86" s="226"/>
      <c r="C86" s="226"/>
      <c r="D86" s="227"/>
      <c r="E86" s="127" t="s">
        <v>712</v>
      </c>
      <c r="F86" s="5"/>
      <c r="G86" s="113"/>
      <c r="H86" s="117" t="s">
        <v>653</v>
      </c>
      <c r="I86" s="118"/>
      <c r="J86" s="118"/>
      <c r="K86" s="119"/>
      <c r="L86" s="127" t="s">
        <v>761</v>
      </c>
      <c r="M86" s="5"/>
    </row>
    <row r="87" spans="1:13" ht="29" x14ac:dyDescent="0.35">
      <c r="A87" s="195" t="s">
        <v>0</v>
      </c>
      <c r="B87" s="195" t="s">
        <v>1</v>
      </c>
      <c r="C87" s="195" t="s">
        <v>2</v>
      </c>
      <c r="D87" s="196" t="s">
        <v>710</v>
      </c>
      <c r="E87" s="197" t="s">
        <v>711</v>
      </c>
      <c r="F87" s="197" t="s">
        <v>713</v>
      </c>
      <c r="G87" s="113"/>
      <c r="H87" s="195" t="s">
        <v>0</v>
      </c>
      <c r="I87" s="195" t="s">
        <v>1</v>
      </c>
      <c r="J87" s="195" t="s">
        <v>2</v>
      </c>
      <c r="K87" s="197" t="s">
        <v>762</v>
      </c>
      <c r="L87" s="197" t="s">
        <v>763</v>
      </c>
      <c r="M87" s="197" t="s">
        <v>764</v>
      </c>
    </row>
    <row r="88" spans="1:13" x14ac:dyDescent="0.35">
      <c r="A88" s="198" t="str">
        <f>'INF EXTRACT DATE 06-27-2025'!A89</f>
        <v>Security Support</v>
      </c>
      <c r="B88" s="198" t="str">
        <f>'INF EXTRACT DATE 06-27-2025'!B89</f>
        <v>Digital Forensics and Incident Response (DFIR) Remote</v>
      </c>
      <c r="C88" s="198" t="str">
        <f>'INF EXTRACT DATE 06-27-2025'!C89</f>
        <v>Hours</v>
      </c>
      <c r="D88" s="199">
        <f>VLOOKUP(B88,'INF EXTRACT DATE 06-27-2025'!$B$89:$D$97,3,FALSE)</f>
        <v>390</v>
      </c>
      <c r="E88" s="9"/>
      <c r="F88" s="10">
        <f t="shared" ref="F88:F96" si="18">E88*D88</f>
        <v>0</v>
      </c>
      <c r="G88" s="200"/>
      <c r="H88" s="198"/>
      <c r="I88" s="198"/>
      <c r="J88" s="198"/>
      <c r="K88" s="222">
        <v>360</v>
      </c>
      <c r="L88" s="9"/>
      <c r="M88" s="10">
        <f t="shared" ref="M88:M96" si="19">L88*K88</f>
        <v>0</v>
      </c>
    </row>
    <row r="89" spans="1:13" x14ac:dyDescent="0.35">
      <c r="A89" s="198" t="str">
        <f>'INF EXTRACT DATE 06-27-2025'!A90</f>
        <v>Security Support</v>
      </c>
      <c r="B89" s="198" t="str">
        <f>'INF EXTRACT DATE 06-27-2025'!B90</f>
        <v>Managed Security Support</v>
      </c>
      <c r="C89" s="198" t="str">
        <f>'INF EXTRACT DATE 06-27-2025'!C90</f>
        <v>Agent</v>
      </c>
      <c r="D89" s="199">
        <f>VLOOKUP(B89,'INF EXTRACT DATE 06-27-2025'!$B$89:$D$97,3,FALSE)</f>
        <v>17.18</v>
      </c>
      <c r="E89" s="9"/>
      <c r="F89" s="10">
        <f t="shared" si="18"/>
        <v>0</v>
      </c>
      <c r="G89" s="200"/>
      <c r="H89" s="198"/>
      <c r="I89" s="198"/>
      <c r="J89" s="198"/>
      <c r="K89" s="222">
        <v>21.71</v>
      </c>
      <c r="L89" s="9"/>
      <c r="M89" s="10">
        <f t="shared" si="19"/>
        <v>0</v>
      </c>
    </row>
    <row r="90" spans="1:13" x14ac:dyDescent="0.35">
      <c r="A90" s="198" t="str">
        <f>'INF EXTRACT DATE 06-27-2025'!A91</f>
        <v>Security Support</v>
      </c>
      <c r="B90" s="198" t="str">
        <f>'INF EXTRACT DATE 06-27-2025'!B91</f>
        <v>Penetration Testing Onsite</v>
      </c>
      <c r="C90" s="198" t="str">
        <f>'INF EXTRACT DATE 06-27-2025'!C91</f>
        <v>Hours</v>
      </c>
      <c r="D90" s="199">
        <f>VLOOKUP(B90,'INF EXTRACT DATE 06-27-2025'!$B$89:$D$97,3,FALSE)</f>
        <v>255.72</v>
      </c>
      <c r="E90" s="9"/>
      <c r="F90" s="10">
        <f t="shared" si="18"/>
        <v>0</v>
      </c>
      <c r="G90" s="200"/>
      <c r="H90" s="198"/>
      <c r="I90" s="198"/>
      <c r="J90" s="198"/>
      <c r="K90" s="222">
        <v>310</v>
      </c>
      <c r="L90" s="9"/>
      <c r="M90" s="10">
        <f t="shared" si="19"/>
        <v>0</v>
      </c>
    </row>
    <row r="91" spans="1:13" hidden="1" x14ac:dyDescent="0.35">
      <c r="A91" s="198" t="str">
        <f>'INF EXTRACT DATE 06-27-2025'!A92</f>
        <v>Security Support</v>
      </c>
      <c r="B91" s="198" t="str">
        <f>'INF EXTRACT DATE 06-27-2025'!B92</f>
        <v>Penetration Testing Remote</v>
      </c>
      <c r="C91" s="198" t="str">
        <f>'INF EXTRACT DATE 06-27-2025'!C92</f>
        <v>Hours</v>
      </c>
      <c r="D91" s="199">
        <f>VLOOKUP(B91,'INF EXTRACT DATE 06-27-2025'!$B$89:$D$97,3,FALSE)</f>
        <v>229</v>
      </c>
      <c r="E91" s="9"/>
      <c r="F91" s="10">
        <f t="shared" si="18"/>
        <v>0</v>
      </c>
      <c r="G91" s="200"/>
      <c r="H91" s="198"/>
      <c r="I91" s="198"/>
      <c r="J91" s="198"/>
      <c r="K91" s="222">
        <f t="shared" ref="K91:K94" si="20">D91</f>
        <v>229</v>
      </c>
      <c r="L91" s="9"/>
      <c r="M91" s="10">
        <f t="shared" si="19"/>
        <v>0</v>
      </c>
    </row>
    <row r="92" spans="1:13" x14ac:dyDescent="0.35">
      <c r="A92" s="198" t="str">
        <f>'INF EXTRACT DATE 06-27-2025'!A93</f>
        <v>Security Support</v>
      </c>
      <c r="B92" s="198" t="str">
        <f>'INF EXTRACT DATE 06-27-2025'!B93</f>
        <v>Security Awareness Training (SAT)</v>
      </c>
      <c r="C92" s="198" t="str">
        <f>'INF EXTRACT DATE 06-27-2025'!C93</f>
        <v>Users</v>
      </c>
      <c r="D92" s="199">
        <f>VLOOKUP(B92,'INF EXTRACT DATE 06-27-2025'!$B$89:$D$97,3,FALSE)</f>
        <v>0.78</v>
      </c>
      <c r="E92" s="9"/>
      <c r="F92" s="10">
        <f t="shared" si="18"/>
        <v>0</v>
      </c>
      <c r="G92" s="200"/>
      <c r="H92" s="198"/>
      <c r="I92" s="198"/>
      <c r="J92" s="198"/>
      <c r="K92" s="222">
        <v>0.98</v>
      </c>
      <c r="L92" s="9"/>
      <c r="M92" s="10">
        <f t="shared" si="19"/>
        <v>0</v>
      </c>
    </row>
    <row r="93" spans="1:13" hidden="1" x14ac:dyDescent="0.35">
      <c r="A93" s="198" t="str">
        <f>'INF EXTRACT DATE 06-27-2025'!A94</f>
        <v>Security Tools</v>
      </c>
      <c r="B93" s="198" t="str">
        <f>'INF EXTRACT DATE 06-27-2025'!B94</f>
        <v>Crowdstrike Security</v>
      </c>
      <c r="C93" s="198" t="str">
        <f>'INF EXTRACT DATE 06-27-2025'!C94</f>
        <v>License</v>
      </c>
      <c r="D93" s="199">
        <f>VLOOKUP(B93,'INF EXTRACT DATE 06-27-2025'!$B$89:$D$97,3,FALSE)</f>
        <v>1.58</v>
      </c>
      <c r="E93" s="9"/>
      <c r="F93" s="10">
        <f t="shared" si="18"/>
        <v>0</v>
      </c>
      <c r="G93" s="200"/>
      <c r="H93" s="198"/>
      <c r="I93" s="198"/>
      <c r="J93" s="198"/>
      <c r="K93" s="222">
        <f t="shared" si="20"/>
        <v>1.58</v>
      </c>
      <c r="L93" s="9"/>
      <c r="M93" s="10">
        <f t="shared" si="19"/>
        <v>0</v>
      </c>
    </row>
    <row r="94" spans="1:13" hidden="1" x14ac:dyDescent="0.35">
      <c r="A94" s="198" t="str">
        <f>'INF EXTRACT DATE 06-27-2025'!A95</f>
        <v>Security Tools</v>
      </c>
      <c r="B94" s="198" t="str">
        <f>'INF EXTRACT DATE 06-27-2025'!B95</f>
        <v>Information Security Officer (ISO)</v>
      </c>
      <c r="C94" s="198" t="str">
        <f>'INF EXTRACT DATE 06-27-2025'!C95</f>
        <v>Days</v>
      </c>
      <c r="D94" s="199">
        <f>VLOOKUP(B94,'INF EXTRACT DATE 06-27-2025'!$B$89:$D$97,3,FALSE)</f>
        <v>1176.03</v>
      </c>
      <c r="E94" s="9"/>
      <c r="F94" s="10">
        <f t="shared" si="18"/>
        <v>0</v>
      </c>
      <c r="G94" s="200"/>
      <c r="H94" s="198"/>
      <c r="I94" s="198"/>
      <c r="J94" s="198"/>
      <c r="K94" s="222">
        <f t="shared" si="20"/>
        <v>1176.03</v>
      </c>
      <c r="L94" s="9"/>
      <c r="M94" s="10">
        <f t="shared" si="19"/>
        <v>0</v>
      </c>
    </row>
    <row r="95" spans="1:13" x14ac:dyDescent="0.35">
      <c r="A95" s="198" t="str">
        <f>'INF EXTRACT DATE 06-27-2025'!A96</f>
        <v>Security Tools</v>
      </c>
      <c r="B95" s="198" t="str">
        <f>'INF EXTRACT DATE 06-27-2025'!B96</f>
        <v>Proofpoint Email Security (PES)</v>
      </c>
      <c r="C95" s="198" t="str">
        <f>'INF EXTRACT DATE 06-27-2025'!C96</f>
        <v>License</v>
      </c>
      <c r="D95" s="199">
        <f>VLOOKUP(B95,'INF EXTRACT DATE 06-27-2025'!$B$89:$D$97,3,FALSE)</f>
        <v>3.14</v>
      </c>
      <c r="E95" s="9"/>
      <c r="F95" s="10">
        <f t="shared" si="18"/>
        <v>0</v>
      </c>
      <c r="G95" s="200"/>
      <c r="H95" s="198"/>
      <c r="I95" s="198"/>
      <c r="J95" s="198"/>
      <c r="K95" s="222">
        <v>4.58</v>
      </c>
      <c r="L95" s="9"/>
      <c r="M95" s="10">
        <f t="shared" si="19"/>
        <v>0</v>
      </c>
    </row>
    <row r="96" spans="1:13" x14ac:dyDescent="0.35">
      <c r="A96" s="198" t="str">
        <f>'INF EXTRACT DATE 06-27-2025'!A97</f>
        <v>Security Tools</v>
      </c>
      <c r="B96" s="198" t="s">
        <v>818</v>
      </c>
      <c r="C96" s="198" t="str">
        <f>'INF EXTRACT DATE 06-27-2025'!C97</f>
        <v>License</v>
      </c>
      <c r="D96" s="223"/>
      <c r="E96" s="9"/>
      <c r="F96" s="10">
        <f t="shared" si="18"/>
        <v>0</v>
      </c>
      <c r="G96" s="200"/>
      <c r="H96" s="198"/>
      <c r="I96" s="198"/>
      <c r="J96" s="198"/>
      <c r="K96" s="222">
        <v>3.94</v>
      </c>
      <c r="L96" s="9"/>
      <c r="M96" s="10">
        <f t="shared" si="19"/>
        <v>0</v>
      </c>
    </row>
    <row r="97" spans="1:13" x14ac:dyDescent="0.35">
      <c r="G97" s="113"/>
      <c r="K97" s="3"/>
    </row>
    <row r="98" spans="1:13" ht="17" x14ac:dyDescent="0.4">
      <c r="A98" s="225" t="s">
        <v>22</v>
      </c>
      <c r="B98" s="226"/>
      <c r="C98" s="226"/>
      <c r="D98" s="227"/>
      <c r="E98" s="127" t="s">
        <v>712</v>
      </c>
      <c r="F98" s="5"/>
      <c r="G98" s="113"/>
      <c r="H98" s="117" t="s">
        <v>653</v>
      </c>
      <c r="I98" s="118"/>
      <c r="J98" s="118"/>
      <c r="K98" s="119"/>
      <c r="L98" s="127" t="s">
        <v>761</v>
      </c>
      <c r="M98" s="5"/>
    </row>
    <row r="99" spans="1:13" ht="29" x14ac:dyDescent="0.35">
      <c r="A99" s="4" t="s">
        <v>0</v>
      </c>
      <c r="B99" s="4" t="s">
        <v>1</v>
      </c>
      <c r="C99" s="4" t="s">
        <v>2</v>
      </c>
      <c r="D99" s="5" t="s">
        <v>710</v>
      </c>
      <c r="E99" s="127" t="s">
        <v>711</v>
      </c>
      <c r="F99" s="127" t="s">
        <v>713</v>
      </c>
      <c r="G99" s="113"/>
      <c r="H99" s="4" t="s">
        <v>0</v>
      </c>
      <c r="I99" s="4" t="s">
        <v>1</v>
      </c>
      <c r="J99" s="4" t="s">
        <v>2</v>
      </c>
      <c r="K99" s="127" t="s">
        <v>762</v>
      </c>
      <c r="L99" s="127" t="s">
        <v>763</v>
      </c>
      <c r="M99" s="127" t="s">
        <v>764</v>
      </c>
    </row>
    <row r="100" spans="1:13" x14ac:dyDescent="0.35">
      <c r="A100" s="1" t="s">
        <v>23</v>
      </c>
      <c r="B100" s="1" t="s">
        <v>24</v>
      </c>
      <c r="C100" s="1" t="s">
        <v>3</v>
      </c>
      <c r="D100" s="2">
        <f>'INF EXTRACT DATE 06-27-2025'!D101</f>
        <v>8.5399999999999991</v>
      </c>
      <c r="E100" s="9"/>
      <c r="F100" s="10">
        <f>E100*D100</f>
        <v>0</v>
      </c>
      <c r="G100" s="113"/>
      <c r="H100" s="1" t="s">
        <v>23</v>
      </c>
      <c r="I100" s="1" t="s">
        <v>24</v>
      </c>
      <c r="J100" s="1" t="s">
        <v>3</v>
      </c>
      <c r="K100" s="218">
        <v>11.3</v>
      </c>
      <c r="L100" s="9"/>
      <c r="M100" s="10">
        <f>L100*K100</f>
        <v>0</v>
      </c>
    </row>
    <row r="101" spans="1:13" x14ac:dyDescent="0.35">
      <c r="G101" s="113"/>
      <c r="K101" s="3"/>
    </row>
    <row r="102" spans="1:13" x14ac:dyDescent="0.35">
      <c r="G102" s="113"/>
      <c r="K102" s="3"/>
    </row>
    <row r="103" spans="1:13" x14ac:dyDescent="0.35">
      <c r="A103" s="90"/>
      <c r="G103" s="113"/>
      <c r="H103" s="90" t="s">
        <v>547</v>
      </c>
      <c r="K103" s="3"/>
    </row>
    <row r="104" spans="1:13" ht="17" x14ac:dyDescent="0.4">
      <c r="A104" s="225" t="s">
        <v>11</v>
      </c>
      <c r="B104" s="226"/>
      <c r="C104" s="226"/>
      <c r="D104" s="227"/>
      <c r="E104" s="127" t="s">
        <v>712</v>
      </c>
      <c r="F104" s="154"/>
      <c r="G104" s="113"/>
      <c r="H104" s="120" t="s">
        <v>654</v>
      </c>
      <c r="I104" s="121"/>
      <c r="J104" s="121"/>
      <c r="K104" s="119"/>
      <c r="L104" s="127" t="s">
        <v>761</v>
      </c>
      <c r="M104" s="5"/>
    </row>
    <row r="105" spans="1:13" ht="29" x14ac:dyDescent="0.35">
      <c r="A105" s="6" t="s">
        <v>0</v>
      </c>
      <c r="B105" s="6" t="s">
        <v>1</v>
      </c>
      <c r="C105" s="6" t="s">
        <v>2</v>
      </c>
      <c r="D105" s="5" t="s">
        <v>710</v>
      </c>
      <c r="E105" s="127" t="s">
        <v>711</v>
      </c>
      <c r="F105" s="127" t="s">
        <v>713</v>
      </c>
      <c r="G105" s="113"/>
      <c r="H105" s="88" t="s">
        <v>0</v>
      </c>
      <c r="I105" s="88" t="s">
        <v>1</v>
      </c>
      <c r="J105" s="88" t="s">
        <v>2</v>
      </c>
      <c r="K105" s="127" t="s">
        <v>762</v>
      </c>
      <c r="L105" s="127" t="s">
        <v>763</v>
      </c>
      <c r="M105" s="127" t="s">
        <v>764</v>
      </c>
    </row>
    <row r="106" spans="1:13" x14ac:dyDescent="0.35">
      <c r="A106" s="89" t="s">
        <v>12</v>
      </c>
      <c r="B106" s="89" t="s">
        <v>451</v>
      </c>
      <c r="C106" s="89" t="s">
        <v>13</v>
      </c>
      <c r="D106" s="2">
        <f>VLOOKUP(B106,'INF EXTRACT DATE 06-27-2025'!$B$105:$D$160,3,FALSE)</f>
        <v>2094.5500000000002</v>
      </c>
      <c r="E106" s="9"/>
      <c r="F106" s="10">
        <f t="shared" ref="F106:F141" si="21">E106*D106</f>
        <v>0</v>
      </c>
      <c r="G106" s="113"/>
      <c r="H106" s="89" t="s">
        <v>12</v>
      </c>
      <c r="I106" s="89" t="s">
        <v>451</v>
      </c>
      <c r="J106" s="89" t="s">
        <v>13</v>
      </c>
      <c r="K106" s="218">
        <v>2497.65</v>
      </c>
      <c r="L106" s="9"/>
      <c r="M106" s="10">
        <f t="shared" ref="M106:M141" si="22">L106*K106</f>
        <v>0</v>
      </c>
    </row>
    <row r="107" spans="1:13" x14ac:dyDescent="0.35">
      <c r="A107" s="89" t="s">
        <v>12</v>
      </c>
      <c r="B107" s="89" t="s">
        <v>496</v>
      </c>
      <c r="C107" s="89" t="s">
        <v>13</v>
      </c>
      <c r="D107" s="2">
        <f>VLOOKUP(B107,'INF EXTRACT DATE 06-27-2025'!$B$105:$D$160,3,FALSE)</f>
        <v>870.16</v>
      </c>
      <c r="E107" s="9"/>
      <c r="F107" s="10">
        <f t="shared" si="21"/>
        <v>0</v>
      </c>
      <c r="G107" s="113"/>
      <c r="H107" s="89" t="s">
        <v>12</v>
      </c>
      <c r="I107" s="89" t="s">
        <v>496</v>
      </c>
      <c r="J107" s="89" t="s">
        <v>13</v>
      </c>
      <c r="K107" s="218">
        <v>1625.25</v>
      </c>
      <c r="L107" s="9"/>
      <c r="M107" s="10">
        <f t="shared" si="22"/>
        <v>0</v>
      </c>
    </row>
    <row r="108" spans="1:13" x14ac:dyDescent="0.35">
      <c r="A108" s="89" t="s">
        <v>12</v>
      </c>
      <c r="B108" s="89" t="s">
        <v>452</v>
      </c>
      <c r="C108" s="89" t="s">
        <v>13</v>
      </c>
      <c r="D108" s="2">
        <f>VLOOKUP(B108,'INF EXTRACT DATE 06-27-2025'!$B$105:$D$160,3,FALSE)</f>
        <v>1096.81</v>
      </c>
      <c r="E108" s="9"/>
      <c r="F108" s="10">
        <f t="shared" si="21"/>
        <v>0</v>
      </c>
      <c r="G108" s="113"/>
      <c r="H108" s="89" t="s">
        <v>12</v>
      </c>
      <c r="I108" s="89" t="s">
        <v>452</v>
      </c>
      <c r="J108" s="89" t="s">
        <v>13</v>
      </c>
      <c r="K108" s="218">
        <v>2751.6</v>
      </c>
      <c r="L108" s="9"/>
      <c r="M108" s="10">
        <f t="shared" si="22"/>
        <v>0</v>
      </c>
    </row>
    <row r="109" spans="1:13" x14ac:dyDescent="0.35">
      <c r="A109" s="89" t="s">
        <v>12</v>
      </c>
      <c r="B109" s="89" t="s">
        <v>538</v>
      </c>
      <c r="C109" s="89" t="s">
        <v>13</v>
      </c>
      <c r="D109" s="2">
        <f>VLOOKUP(B109,'INF EXTRACT DATE 06-27-2025'!$B$105:$D$160,3,FALSE)</f>
        <v>953.77</v>
      </c>
      <c r="E109" s="9"/>
      <c r="F109" s="10">
        <f t="shared" si="21"/>
        <v>0</v>
      </c>
      <c r="G109" s="113"/>
      <c r="H109" s="89" t="s">
        <v>12</v>
      </c>
      <c r="I109" s="89" t="s">
        <v>497</v>
      </c>
      <c r="J109" s="89" t="s">
        <v>13</v>
      </c>
      <c r="K109" s="218">
        <v>1790.51</v>
      </c>
      <c r="L109" s="9"/>
      <c r="M109" s="10">
        <f t="shared" si="22"/>
        <v>0</v>
      </c>
    </row>
    <row r="110" spans="1:13" x14ac:dyDescent="0.35">
      <c r="A110" s="89" t="s">
        <v>12</v>
      </c>
      <c r="B110" s="89" t="s">
        <v>498</v>
      </c>
      <c r="C110" s="89" t="s">
        <v>13</v>
      </c>
      <c r="D110" s="2">
        <f>VLOOKUP(B110,'INF EXTRACT DATE 06-27-2025'!$B$105:$D$160,3,FALSE)</f>
        <v>1268.33</v>
      </c>
      <c r="E110" s="9"/>
      <c r="F110" s="10">
        <f t="shared" si="21"/>
        <v>0</v>
      </c>
      <c r="G110" s="113"/>
      <c r="H110" s="89" t="s">
        <v>12</v>
      </c>
      <c r="I110" s="89" t="s">
        <v>498</v>
      </c>
      <c r="J110" s="89" t="s">
        <v>13</v>
      </c>
      <c r="K110" s="218">
        <f>K106</f>
        <v>2497.65</v>
      </c>
      <c r="L110" s="9"/>
      <c r="M110" s="10">
        <f t="shared" si="22"/>
        <v>0</v>
      </c>
    </row>
    <row r="111" spans="1:13" x14ac:dyDescent="0.35">
      <c r="A111" s="89" t="s">
        <v>12</v>
      </c>
      <c r="B111" s="89" t="s">
        <v>499</v>
      </c>
      <c r="C111" s="89" t="s">
        <v>13</v>
      </c>
      <c r="D111" s="2">
        <f>VLOOKUP(B111,'INF EXTRACT DATE 06-27-2025'!$B$105:$D$160,3,FALSE)</f>
        <v>680.43</v>
      </c>
      <c r="E111" s="9"/>
      <c r="F111" s="10">
        <f t="shared" si="21"/>
        <v>0</v>
      </c>
      <c r="G111" s="113"/>
      <c r="H111" s="89" t="s">
        <v>12</v>
      </c>
      <c r="I111" s="89" t="s">
        <v>499</v>
      </c>
      <c r="J111" s="89" t="s">
        <v>13</v>
      </c>
      <c r="K111" s="218">
        <f>K107</f>
        <v>1625.25</v>
      </c>
      <c r="L111" s="9"/>
      <c r="M111" s="10">
        <f t="shared" si="22"/>
        <v>0</v>
      </c>
    </row>
    <row r="112" spans="1:13" x14ac:dyDescent="0.35">
      <c r="A112" s="89" t="s">
        <v>12</v>
      </c>
      <c r="B112" s="89" t="s">
        <v>500</v>
      </c>
      <c r="C112" s="89" t="s">
        <v>13</v>
      </c>
      <c r="D112" s="2">
        <f>VLOOKUP(B112,'INF EXTRACT DATE 06-27-2025'!$B$105:$D$160,3,FALSE)</f>
        <v>981.87</v>
      </c>
      <c r="E112" s="9"/>
      <c r="F112" s="10">
        <f t="shared" si="21"/>
        <v>0</v>
      </c>
      <c r="G112" s="113"/>
      <c r="H112" s="89" t="s">
        <v>12</v>
      </c>
      <c r="I112" s="89" t="s">
        <v>500</v>
      </c>
      <c r="J112" s="89" t="s">
        <v>13</v>
      </c>
      <c r="K112" s="218">
        <f>K108</f>
        <v>2751.6</v>
      </c>
      <c r="L112" s="9"/>
      <c r="M112" s="10">
        <f t="shared" si="22"/>
        <v>0</v>
      </c>
    </row>
    <row r="113" spans="1:13" x14ac:dyDescent="0.35">
      <c r="A113" s="89" t="s">
        <v>12</v>
      </c>
      <c r="B113" s="89" t="s">
        <v>501</v>
      </c>
      <c r="C113" s="89" t="s">
        <v>13</v>
      </c>
      <c r="D113" s="2">
        <f>VLOOKUP(B113,'INF EXTRACT DATE 06-27-2025'!$B$105:$D$160,3,FALSE)</f>
        <v>889.02</v>
      </c>
      <c r="E113" s="9"/>
      <c r="F113" s="10">
        <f t="shared" si="21"/>
        <v>0</v>
      </c>
      <c r="G113" s="113"/>
      <c r="H113" s="89" t="s">
        <v>12</v>
      </c>
      <c r="I113" s="89" t="s">
        <v>501</v>
      </c>
      <c r="J113" s="89" t="s">
        <v>13</v>
      </c>
      <c r="K113" s="218">
        <f>K109</f>
        <v>1790.51</v>
      </c>
      <c r="L113" s="9"/>
      <c r="M113" s="10">
        <f t="shared" si="22"/>
        <v>0</v>
      </c>
    </row>
    <row r="114" spans="1:13" x14ac:dyDescent="0.35">
      <c r="A114" s="89" t="s">
        <v>12</v>
      </c>
      <c r="B114" s="89" t="s">
        <v>453</v>
      </c>
      <c r="C114" s="89" t="s">
        <v>13</v>
      </c>
      <c r="D114" s="2">
        <f>VLOOKUP(B114,'INF EXTRACT DATE 06-27-2025'!$B$105:$D$160,3,FALSE)</f>
        <v>4214.43</v>
      </c>
      <c r="E114" s="9"/>
      <c r="F114" s="10">
        <f t="shared" si="21"/>
        <v>0</v>
      </c>
      <c r="G114" s="113"/>
      <c r="H114" s="89" t="s">
        <v>12</v>
      </c>
      <c r="I114" s="89" t="s">
        <v>453</v>
      </c>
      <c r="J114" s="89" t="s">
        <v>13</v>
      </c>
      <c r="K114" s="218">
        <v>3388.94</v>
      </c>
      <c r="L114" s="9"/>
      <c r="M114" s="10">
        <f t="shared" si="22"/>
        <v>0</v>
      </c>
    </row>
    <row r="115" spans="1:13" x14ac:dyDescent="0.35">
      <c r="A115" s="89" t="s">
        <v>12</v>
      </c>
      <c r="B115" s="89" t="s">
        <v>454</v>
      </c>
      <c r="C115" s="89" t="s">
        <v>13</v>
      </c>
      <c r="D115" s="2">
        <f>VLOOKUP(B115,'INF EXTRACT DATE 06-27-2025'!$B$105:$D$160,3,FALSE)</f>
        <v>1542.18</v>
      </c>
      <c r="E115" s="9"/>
      <c r="F115" s="10">
        <f t="shared" si="21"/>
        <v>0</v>
      </c>
      <c r="G115" s="113"/>
      <c r="H115" s="89" t="s">
        <v>12</v>
      </c>
      <c r="I115" s="89" t="s">
        <v>454</v>
      </c>
      <c r="J115" s="89" t="s">
        <v>13</v>
      </c>
      <c r="K115" s="218">
        <v>2205.23</v>
      </c>
      <c r="L115" s="9"/>
      <c r="M115" s="10">
        <f t="shared" si="22"/>
        <v>0</v>
      </c>
    </row>
    <row r="116" spans="1:13" x14ac:dyDescent="0.35">
      <c r="A116" s="89" t="s">
        <v>12</v>
      </c>
      <c r="B116" s="89" t="s">
        <v>455</v>
      </c>
      <c r="C116" s="89" t="s">
        <v>13</v>
      </c>
      <c r="D116" s="2">
        <f>VLOOKUP(B116,'INF EXTRACT DATE 06-27-2025'!$B$105:$D$160,3,FALSE)</f>
        <v>1542.18</v>
      </c>
      <c r="E116" s="9"/>
      <c r="F116" s="10">
        <f t="shared" si="21"/>
        <v>0</v>
      </c>
      <c r="G116" s="113"/>
      <c r="H116" s="89" t="s">
        <v>12</v>
      </c>
      <c r="I116" s="89" t="s">
        <v>455</v>
      </c>
      <c r="J116" s="89" t="s">
        <v>13</v>
      </c>
      <c r="K116" s="218">
        <v>1542.2</v>
      </c>
      <c r="L116" s="9"/>
      <c r="M116" s="10">
        <f t="shared" si="22"/>
        <v>0</v>
      </c>
    </row>
    <row r="117" spans="1:13" x14ac:dyDescent="0.35">
      <c r="A117" s="89" t="s">
        <v>12</v>
      </c>
      <c r="B117" s="89" t="s">
        <v>502</v>
      </c>
      <c r="C117" s="89" t="s">
        <v>13</v>
      </c>
      <c r="D117" s="2">
        <f>VLOOKUP(B117,'INF EXTRACT DATE 06-27-2025'!$B$105:$D$160,3,FALSE)</f>
        <v>696</v>
      </c>
      <c r="E117" s="9"/>
      <c r="F117" s="10">
        <f t="shared" si="21"/>
        <v>0</v>
      </c>
      <c r="G117" s="113"/>
      <c r="H117" s="89" t="s">
        <v>12</v>
      </c>
      <c r="I117" s="89" t="s">
        <v>502</v>
      </c>
      <c r="J117" s="89" t="s">
        <v>13</v>
      </c>
      <c r="K117" s="218">
        <v>1315.55</v>
      </c>
      <c r="L117" s="9"/>
      <c r="M117" s="10">
        <f t="shared" si="22"/>
        <v>0</v>
      </c>
    </row>
    <row r="118" spans="1:13" x14ac:dyDescent="0.35">
      <c r="A118" s="89" t="s">
        <v>12</v>
      </c>
      <c r="B118" s="89" t="s">
        <v>456</v>
      </c>
      <c r="C118" s="89" t="s">
        <v>11</v>
      </c>
      <c r="D118" s="2">
        <f>VLOOKUP(B118,'INF EXTRACT DATE 06-27-2025'!$B$105:$D$160,3,FALSE)</f>
        <v>357.04</v>
      </c>
      <c r="E118" s="9"/>
      <c r="F118" s="10">
        <f t="shared" si="21"/>
        <v>0</v>
      </c>
      <c r="G118" s="113"/>
      <c r="H118" s="89" t="s">
        <v>12</v>
      </c>
      <c r="I118" s="89" t="s">
        <v>456</v>
      </c>
      <c r="J118" s="89" t="s">
        <v>11</v>
      </c>
      <c r="K118" s="218">
        <v>791.85</v>
      </c>
      <c r="L118" s="9"/>
      <c r="M118" s="10">
        <f t="shared" si="22"/>
        <v>0</v>
      </c>
    </row>
    <row r="119" spans="1:13" x14ac:dyDescent="0.35">
      <c r="A119" s="89" t="s">
        <v>12</v>
      </c>
      <c r="B119" s="89" t="s">
        <v>457</v>
      </c>
      <c r="C119" s="89" t="s">
        <v>11</v>
      </c>
      <c r="D119" s="2">
        <f>VLOOKUP(B119,'INF EXTRACT DATE 06-27-2025'!$B$105:$D$160,3,FALSE)</f>
        <v>478.19</v>
      </c>
      <c r="E119" s="9"/>
      <c r="F119" s="10">
        <f t="shared" si="21"/>
        <v>0</v>
      </c>
      <c r="G119" s="113"/>
      <c r="H119" s="89" t="s">
        <v>12</v>
      </c>
      <c r="I119" s="89" t="s">
        <v>457</v>
      </c>
      <c r="J119" s="89" t="s">
        <v>11</v>
      </c>
      <c r="K119" s="218">
        <v>1451.59</v>
      </c>
      <c r="L119" s="9"/>
      <c r="M119" s="10">
        <f t="shared" si="22"/>
        <v>0</v>
      </c>
    </row>
    <row r="120" spans="1:13" x14ac:dyDescent="0.35">
      <c r="A120" s="89" t="s">
        <v>20</v>
      </c>
      <c r="B120" s="89" t="s">
        <v>458</v>
      </c>
      <c r="C120" s="89" t="s">
        <v>13</v>
      </c>
      <c r="D120" s="2">
        <f>VLOOKUP(B120,'INF EXTRACT DATE 06-27-2025'!$B$105:$D$160,3,FALSE)</f>
        <v>295.29000000000002</v>
      </c>
      <c r="E120" s="9"/>
      <c r="F120" s="10">
        <f t="shared" si="21"/>
        <v>0</v>
      </c>
      <c r="G120" s="113"/>
      <c r="H120" s="89" t="s">
        <v>20</v>
      </c>
      <c r="I120" s="89" t="s">
        <v>458</v>
      </c>
      <c r="J120" s="89" t="s">
        <v>13</v>
      </c>
      <c r="K120" s="218">
        <v>1921.62</v>
      </c>
      <c r="L120" s="9"/>
      <c r="M120" s="10">
        <f t="shared" si="22"/>
        <v>0</v>
      </c>
    </row>
    <row r="121" spans="1:13" x14ac:dyDescent="0.35">
      <c r="A121" s="89" t="s">
        <v>20</v>
      </c>
      <c r="B121" s="89" t="s">
        <v>459</v>
      </c>
      <c r="C121" s="89" t="s">
        <v>13</v>
      </c>
      <c r="D121" s="2">
        <f>VLOOKUP(B121,'INF EXTRACT DATE 06-27-2025'!$B$105:$D$160,3,FALSE)</f>
        <v>331</v>
      </c>
      <c r="E121" s="9"/>
      <c r="F121" s="10">
        <f t="shared" si="21"/>
        <v>0</v>
      </c>
      <c r="G121" s="113"/>
      <c r="H121" s="89" t="s">
        <v>20</v>
      </c>
      <c r="I121" s="89" t="s">
        <v>459</v>
      </c>
      <c r="J121" s="89" t="s">
        <v>13</v>
      </c>
      <c r="K121" s="218">
        <v>1706.97</v>
      </c>
      <c r="L121" s="9"/>
      <c r="M121" s="10">
        <f t="shared" si="22"/>
        <v>0</v>
      </c>
    </row>
    <row r="122" spans="1:13" x14ac:dyDescent="0.35">
      <c r="A122" s="89" t="s">
        <v>20</v>
      </c>
      <c r="B122" s="89" t="s">
        <v>460</v>
      </c>
      <c r="C122" s="89" t="s">
        <v>461</v>
      </c>
      <c r="D122" s="2">
        <f>VLOOKUP(B122,'INF EXTRACT DATE 06-27-2025'!$B$105:$D$160,3,FALSE)</f>
        <v>3369.19</v>
      </c>
      <c r="E122" s="9"/>
      <c r="F122" s="10">
        <f t="shared" si="21"/>
        <v>0</v>
      </c>
      <c r="G122" s="113"/>
      <c r="H122" s="89" t="s">
        <v>20</v>
      </c>
      <c r="I122" s="89" t="s">
        <v>460</v>
      </c>
      <c r="J122" s="89" t="s">
        <v>461</v>
      </c>
      <c r="K122" s="218">
        <v>905.02</v>
      </c>
      <c r="L122" s="9"/>
      <c r="M122" s="10">
        <f t="shared" si="22"/>
        <v>0</v>
      </c>
    </row>
    <row r="123" spans="1:13" x14ac:dyDescent="0.35">
      <c r="A123" s="89" t="s">
        <v>20</v>
      </c>
      <c r="B123" s="89" t="s">
        <v>462</v>
      </c>
      <c r="C123" s="89" t="s">
        <v>463</v>
      </c>
      <c r="D123" s="2">
        <f>VLOOKUP(B123,'INF EXTRACT DATE 06-27-2025'!$B$105:$D$160,3,FALSE)</f>
        <v>658.13</v>
      </c>
      <c r="E123" s="9"/>
      <c r="F123" s="10">
        <f t="shared" si="21"/>
        <v>0</v>
      </c>
      <c r="G123" s="113"/>
      <c r="H123" s="89" t="s">
        <v>20</v>
      </c>
      <c r="I123" s="89" t="s">
        <v>462</v>
      </c>
      <c r="J123" s="89" t="s">
        <v>463</v>
      </c>
      <c r="K123" s="218">
        <v>113.12</v>
      </c>
      <c r="L123" s="9"/>
      <c r="M123" s="10">
        <f t="shared" si="22"/>
        <v>0</v>
      </c>
    </row>
    <row r="124" spans="1:13" x14ac:dyDescent="0.35">
      <c r="A124" s="89" t="s">
        <v>20</v>
      </c>
      <c r="B124" s="89" t="s">
        <v>464</v>
      </c>
      <c r="C124" s="89" t="s">
        <v>13</v>
      </c>
      <c r="D124" s="2">
        <f>VLOOKUP(B124,'INF EXTRACT DATE 06-27-2025'!$B$105:$D$160,3,FALSE)</f>
        <v>426.54</v>
      </c>
      <c r="E124" s="9"/>
      <c r="F124" s="10">
        <f t="shared" si="21"/>
        <v>0</v>
      </c>
      <c r="G124" s="113"/>
      <c r="H124" s="89" t="s">
        <v>20</v>
      </c>
      <c r="I124" s="89" t="s">
        <v>464</v>
      </c>
      <c r="J124" s="89" t="s">
        <v>13</v>
      </c>
      <c r="K124" s="218">
        <v>861.71</v>
      </c>
      <c r="L124" s="9"/>
      <c r="M124" s="10">
        <f t="shared" si="22"/>
        <v>0</v>
      </c>
    </row>
    <row r="125" spans="1:13" hidden="1" x14ac:dyDescent="0.35">
      <c r="A125" s="89" t="s">
        <v>25</v>
      </c>
      <c r="B125" s="89" t="s">
        <v>465</v>
      </c>
      <c r="C125" s="89" t="s">
        <v>3</v>
      </c>
      <c r="D125" s="2">
        <f>VLOOKUP(B125,'INF EXTRACT DATE 06-27-2025'!$B$105:$D$160,3,FALSE)</f>
        <v>8.85</v>
      </c>
      <c r="E125" s="9"/>
      <c r="F125" s="10">
        <f t="shared" si="21"/>
        <v>0</v>
      </c>
      <c r="G125" s="113"/>
      <c r="H125" s="89" t="s">
        <v>25</v>
      </c>
      <c r="I125" s="89" t="s">
        <v>465</v>
      </c>
      <c r="J125" s="89" t="s">
        <v>3</v>
      </c>
      <c r="K125" s="224">
        <f t="shared" ref="K125:K140" si="23">D125</f>
        <v>8.85</v>
      </c>
      <c r="L125" s="9"/>
      <c r="M125" s="10">
        <f t="shared" si="22"/>
        <v>0</v>
      </c>
    </row>
    <row r="126" spans="1:13" x14ac:dyDescent="0.35">
      <c r="A126" s="89" t="s">
        <v>19</v>
      </c>
      <c r="B126" s="89" t="s">
        <v>466</v>
      </c>
      <c r="C126" s="89" t="s">
        <v>8</v>
      </c>
      <c r="D126" s="2">
        <f>VLOOKUP(B126,'INF EXTRACT DATE 06-27-2025'!$B$105:$D$160,3,FALSE)</f>
        <v>0.09</v>
      </c>
      <c r="E126" s="9"/>
      <c r="F126" s="10">
        <f t="shared" si="21"/>
        <v>0</v>
      </c>
      <c r="G126" s="113"/>
      <c r="H126" s="89" t="s">
        <v>19</v>
      </c>
      <c r="I126" s="89" t="s">
        <v>466</v>
      </c>
      <c r="J126" s="89" t="s">
        <v>8</v>
      </c>
      <c r="K126" s="218">
        <v>0.17</v>
      </c>
      <c r="L126" s="9"/>
      <c r="M126" s="10">
        <f t="shared" si="22"/>
        <v>0</v>
      </c>
    </row>
    <row r="127" spans="1:13" x14ac:dyDescent="0.35">
      <c r="A127" s="89" t="s">
        <v>19</v>
      </c>
      <c r="B127" s="1" t="s">
        <v>521</v>
      </c>
      <c r="C127" s="1" t="s">
        <v>8</v>
      </c>
      <c r="D127" s="2">
        <f>VLOOKUP(B127,'INF EXTRACT DATE 06-27-2025'!$B$105:$D$160,3,FALSE)</f>
        <v>0.192</v>
      </c>
      <c r="E127" s="9"/>
      <c r="F127" s="10">
        <f t="shared" ref="F127" si="24">E127*D127</f>
        <v>0</v>
      </c>
      <c r="G127" s="113"/>
      <c r="H127" s="89" t="s">
        <v>19</v>
      </c>
      <c r="I127" s="89" t="s">
        <v>466</v>
      </c>
      <c r="J127" s="89" t="s">
        <v>8</v>
      </c>
      <c r="K127" s="218">
        <v>0.28000000000000003</v>
      </c>
      <c r="L127" s="9"/>
      <c r="M127" s="10">
        <f t="shared" ref="M127" si="25">L127*K127</f>
        <v>0</v>
      </c>
    </row>
    <row r="128" spans="1:13" x14ac:dyDescent="0.35">
      <c r="A128" s="89" t="s">
        <v>19</v>
      </c>
      <c r="B128" s="89" t="s">
        <v>467</v>
      </c>
      <c r="C128" s="89" t="s">
        <v>8</v>
      </c>
      <c r="D128" s="2">
        <f>VLOOKUP(B128,'INF EXTRACT DATE 06-27-2025'!$B$105:$D$160,3,FALSE)</f>
        <v>0.09</v>
      </c>
      <c r="E128" s="9"/>
      <c r="F128" s="10">
        <f t="shared" si="21"/>
        <v>0</v>
      </c>
      <c r="G128" s="113"/>
      <c r="H128" s="89" t="s">
        <v>19</v>
      </c>
      <c r="I128" s="89" t="s">
        <v>467</v>
      </c>
      <c r="J128" s="89" t="s">
        <v>8</v>
      </c>
      <c r="K128" s="218">
        <v>0.09</v>
      </c>
      <c r="L128" s="9"/>
      <c r="M128" s="10">
        <f t="shared" si="22"/>
        <v>0</v>
      </c>
    </row>
    <row r="129" spans="1:13" x14ac:dyDescent="0.35">
      <c r="A129" s="89" t="s">
        <v>19</v>
      </c>
      <c r="B129" s="1" t="s">
        <v>522</v>
      </c>
      <c r="C129" s="89" t="s">
        <v>8</v>
      </c>
      <c r="D129" s="2">
        <f>VLOOKUP(B129,'INF EXTRACT DATE 06-27-2025'!$B$105:$D$160,3,FALSE)</f>
        <v>0.161</v>
      </c>
      <c r="E129" s="9"/>
      <c r="F129" s="10">
        <f t="shared" ref="F129" si="26">E129*D129</f>
        <v>0</v>
      </c>
      <c r="G129" s="113"/>
      <c r="H129" s="89" t="s">
        <v>19</v>
      </c>
      <c r="I129" s="89" t="s">
        <v>467</v>
      </c>
      <c r="J129" s="89" t="s">
        <v>8</v>
      </c>
      <c r="K129" s="218">
        <v>0.03</v>
      </c>
      <c r="L129" s="9"/>
      <c r="M129" s="10">
        <f t="shared" ref="M129" si="27">L129*K129</f>
        <v>0</v>
      </c>
    </row>
    <row r="130" spans="1:13" x14ac:dyDescent="0.35">
      <c r="A130" s="89" t="s">
        <v>19</v>
      </c>
      <c r="B130" s="1" t="s">
        <v>468</v>
      </c>
      <c r="C130" s="89" t="s">
        <v>8</v>
      </c>
      <c r="D130" s="2">
        <f>VLOOKUP(B130,'INF EXTRACT DATE 06-27-2025'!$B$105:$D$160,3,FALSE)</f>
        <v>0.02</v>
      </c>
      <c r="E130" s="9"/>
      <c r="F130" s="10">
        <f t="shared" si="21"/>
        <v>0</v>
      </c>
      <c r="G130" s="113"/>
      <c r="H130" s="89" t="s">
        <v>19</v>
      </c>
      <c r="I130" s="89" t="s">
        <v>468</v>
      </c>
      <c r="J130" s="89" t="s">
        <v>8</v>
      </c>
      <c r="K130" s="218">
        <v>0.04</v>
      </c>
      <c r="L130" s="9"/>
      <c r="M130" s="10">
        <f t="shared" si="22"/>
        <v>0</v>
      </c>
    </row>
    <row r="131" spans="1:13" x14ac:dyDescent="0.35">
      <c r="A131" s="89" t="s">
        <v>19</v>
      </c>
      <c r="B131" s="89" t="s">
        <v>469</v>
      </c>
      <c r="C131" s="89" t="s">
        <v>8</v>
      </c>
      <c r="D131" s="2">
        <f>VLOOKUP(B131,'INF EXTRACT DATE 06-27-2025'!$B$105:$D$160,3,FALSE)</f>
        <v>0.11</v>
      </c>
      <c r="E131" s="9"/>
      <c r="F131" s="10">
        <f t="shared" si="21"/>
        <v>0</v>
      </c>
      <c r="G131" s="113"/>
      <c r="H131" s="89" t="s">
        <v>19</v>
      </c>
      <c r="I131" s="89" t="s">
        <v>469</v>
      </c>
      <c r="J131" s="89" t="s">
        <v>8</v>
      </c>
      <c r="K131" s="218">
        <v>0.03</v>
      </c>
      <c r="L131" s="9"/>
      <c r="M131" s="10">
        <f t="shared" si="22"/>
        <v>0</v>
      </c>
    </row>
    <row r="132" spans="1:13" ht="17.25" customHeight="1" x14ac:dyDescent="0.35">
      <c r="A132" s="89" t="s">
        <v>19</v>
      </c>
      <c r="B132" s="89" t="s">
        <v>470</v>
      </c>
      <c r="C132" s="89" t="s">
        <v>7</v>
      </c>
      <c r="D132" s="2">
        <f>VLOOKUP(B132,'INF EXTRACT DATE 06-27-2025'!$B$105:$D$160,3,FALSE)</f>
        <v>0.64500000000000002</v>
      </c>
      <c r="E132" s="9"/>
      <c r="F132" s="10">
        <f t="shared" si="21"/>
        <v>0</v>
      </c>
      <c r="G132" s="113"/>
      <c r="H132" s="89" t="s">
        <v>19</v>
      </c>
      <c r="I132" s="89" t="s">
        <v>470</v>
      </c>
      <c r="J132" s="89" t="s">
        <v>7</v>
      </c>
      <c r="K132" s="218">
        <v>3.65</v>
      </c>
      <c r="L132" s="9"/>
      <c r="M132" s="10">
        <f t="shared" si="22"/>
        <v>0</v>
      </c>
    </row>
    <row r="133" spans="1:13" ht="17.25" customHeight="1" x14ac:dyDescent="0.35">
      <c r="A133" s="89" t="s">
        <v>441</v>
      </c>
      <c r="B133" s="1" t="s">
        <v>513</v>
      </c>
      <c r="C133" s="89" t="s">
        <v>13</v>
      </c>
      <c r="D133" s="2">
        <f>VLOOKUP(B133,'INF EXTRACT DATE 06-27-2025'!$B$105:$D$160,3,FALSE)</f>
        <v>955.91</v>
      </c>
      <c r="E133" s="9"/>
      <c r="F133" s="10">
        <f t="shared" si="21"/>
        <v>0</v>
      </c>
      <c r="G133" s="113"/>
      <c r="H133" s="89"/>
      <c r="I133" s="89"/>
      <c r="J133" s="89"/>
      <c r="K133" s="218">
        <v>1212.54</v>
      </c>
      <c r="L133" s="9"/>
      <c r="M133" s="10">
        <f t="shared" ref="M133:M134" si="28">L133*K133</f>
        <v>0</v>
      </c>
    </row>
    <row r="134" spans="1:13" ht="17.25" customHeight="1" x14ac:dyDescent="0.35">
      <c r="A134" s="89" t="s">
        <v>441</v>
      </c>
      <c r="B134" s="1" t="s">
        <v>512</v>
      </c>
      <c r="C134" s="89" t="s">
        <v>13</v>
      </c>
      <c r="D134" s="2">
        <f>VLOOKUP(B134,'INF EXTRACT DATE 06-27-2025'!$B$105:$D$160,3,FALSE)</f>
        <v>923.9</v>
      </c>
      <c r="E134" s="9"/>
      <c r="F134" s="10">
        <f t="shared" si="21"/>
        <v>0</v>
      </c>
      <c r="G134" s="113"/>
      <c r="H134" s="89"/>
      <c r="I134" s="89"/>
      <c r="J134" s="89"/>
      <c r="K134" s="218">
        <v>1050.8699999999999</v>
      </c>
      <c r="L134" s="9"/>
      <c r="M134" s="10">
        <f t="shared" si="28"/>
        <v>0</v>
      </c>
    </row>
    <row r="135" spans="1:13" x14ac:dyDescent="0.35">
      <c r="A135" s="89" t="s">
        <v>441</v>
      </c>
      <c r="B135" s="89" t="s">
        <v>514</v>
      </c>
      <c r="C135" s="89" t="s">
        <v>13</v>
      </c>
      <c r="D135" s="2">
        <f>VLOOKUP(B135,'INF EXTRACT DATE 06-27-2025'!$B$105:$D$160,3,FALSE)</f>
        <v>1244.42</v>
      </c>
      <c r="E135" s="9"/>
      <c r="F135" s="10">
        <f t="shared" si="21"/>
        <v>0</v>
      </c>
      <c r="G135" s="113"/>
      <c r="H135" s="89" t="s">
        <v>441</v>
      </c>
      <c r="I135" s="89" t="s">
        <v>489</v>
      </c>
      <c r="J135" s="89" t="s">
        <v>13</v>
      </c>
      <c r="K135" s="218">
        <v>723.08</v>
      </c>
      <c r="L135" s="9"/>
      <c r="M135" s="10">
        <f t="shared" si="22"/>
        <v>0</v>
      </c>
    </row>
    <row r="136" spans="1:13" x14ac:dyDescent="0.35">
      <c r="A136" s="89" t="s">
        <v>441</v>
      </c>
      <c r="B136" s="89" t="s">
        <v>515</v>
      </c>
      <c r="C136" s="89" t="s">
        <v>13</v>
      </c>
      <c r="D136" s="2">
        <f>VLOOKUP(B136,'INF EXTRACT DATE 06-27-2025'!$B$105:$D$160,3,FALSE)</f>
        <v>1329</v>
      </c>
      <c r="E136" s="9"/>
      <c r="F136" s="10">
        <f t="shared" si="21"/>
        <v>0</v>
      </c>
      <c r="G136" s="113"/>
      <c r="H136" s="89" t="s">
        <v>441</v>
      </c>
      <c r="I136" s="89" t="s">
        <v>490</v>
      </c>
      <c r="J136" s="89" t="s">
        <v>13</v>
      </c>
      <c r="K136" s="218">
        <v>834.32</v>
      </c>
      <c r="L136" s="9"/>
      <c r="M136" s="10">
        <f t="shared" si="22"/>
        <v>0</v>
      </c>
    </row>
    <row r="137" spans="1:13" x14ac:dyDescent="0.35">
      <c r="A137" s="89" t="s">
        <v>441</v>
      </c>
      <c r="B137" s="89" t="s">
        <v>517</v>
      </c>
      <c r="C137" s="89" t="s">
        <v>13</v>
      </c>
      <c r="D137" s="2">
        <f>VLOOKUP(B137,'INF EXTRACT DATE 06-27-2025'!$B$105:$D$160,3,FALSE)</f>
        <v>1075.46</v>
      </c>
      <c r="E137" s="9"/>
      <c r="F137" s="10">
        <f t="shared" si="21"/>
        <v>0</v>
      </c>
      <c r="G137" s="113"/>
      <c r="H137" s="89" t="s">
        <v>441</v>
      </c>
      <c r="I137" s="89" t="s">
        <v>492</v>
      </c>
      <c r="J137" s="89" t="s">
        <v>13</v>
      </c>
      <c r="K137" s="218">
        <v>662.85</v>
      </c>
      <c r="L137" s="9"/>
      <c r="M137" s="10">
        <f t="shared" si="22"/>
        <v>0</v>
      </c>
    </row>
    <row r="138" spans="1:13" x14ac:dyDescent="0.35">
      <c r="A138" s="89" t="s">
        <v>441</v>
      </c>
      <c r="B138" s="89" t="s">
        <v>518</v>
      </c>
      <c r="C138" s="89" t="s">
        <v>13</v>
      </c>
      <c r="D138" s="2">
        <f>VLOOKUP(B138,'INF EXTRACT DATE 06-27-2025'!$B$105:$D$160,3,FALSE)</f>
        <v>1330.78</v>
      </c>
      <c r="E138" s="9"/>
      <c r="F138" s="10">
        <f t="shared" si="21"/>
        <v>0</v>
      </c>
      <c r="G138" s="113"/>
      <c r="H138" s="89" t="s">
        <v>441</v>
      </c>
      <c r="I138" s="89" t="s">
        <v>493</v>
      </c>
      <c r="J138" s="89" t="s">
        <v>13</v>
      </c>
      <c r="K138" s="218">
        <v>1060.56</v>
      </c>
      <c r="L138" s="9"/>
      <c r="M138" s="10">
        <f t="shared" si="22"/>
        <v>0</v>
      </c>
    </row>
    <row r="139" spans="1:13" x14ac:dyDescent="0.35">
      <c r="A139" s="89" t="s">
        <v>441</v>
      </c>
      <c r="B139" s="1" t="s">
        <v>491</v>
      </c>
      <c r="C139" s="89" t="s">
        <v>819</v>
      </c>
      <c r="D139" s="2">
        <f>VLOOKUP(B139,'INF EXTRACT DATE 06-27-2025'!$B$105:$D$160,3,FALSE)</f>
        <v>3383.91</v>
      </c>
      <c r="E139" s="9"/>
      <c r="F139" s="10">
        <f t="shared" ref="F139" si="29">E139*D139</f>
        <v>0</v>
      </c>
      <c r="G139" s="113"/>
      <c r="H139" s="89" t="s">
        <v>441</v>
      </c>
      <c r="I139" s="89" t="s">
        <v>493</v>
      </c>
      <c r="J139" s="89" t="s">
        <v>13</v>
      </c>
      <c r="K139" s="218">
        <v>6098.22</v>
      </c>
      <c r="L139" s="9"/>
      <c r="M139" s="10">
        <f t="shared" ref="M139" si="30">L139*K139</f>
        <v>0</v>
      </c>
    </row>
    <row r="140" spans="1:13" ht="13.9" hidden="1" customHeight="1" x14ac:dyDescent="0.35">
      <c r="A140" s="89" t="s">
        <v>442</v>
      </c>
      <c r="B140" s="89" t="str">
        <f>'INF EXTRACT DATE 06-27-2025'!B127</f>
        <v>Exadata Specialized Solution Request Charge</v>
      </c>
      <c r="C140" s="89" t="s">
        <v>13</v>
      </c>
      <c r="D140" s="2">
        <f>'INF EXTRACT DATE 06-27-2025'!D127</f>
        <v>1</v>
      </c>
      <c r="E140" s="9"/>
      <c r="F140" s="10">
        <f t="shared" si="21"/>
        <v>0</v>
      </c>
      <c r="G140" s="113"/>
      <c r="H140" s="89" t="s">
        <v>442</v>
      </c>
      <c r="I140" s="89" t="s">
        <v>474</v>
      </c>
      <c r="J140" s="89" t="s">
        <v>13</v>
      </c>
      <c r="K140" s="218">
        <f t="shared" si="23"/>
        <v>1</v>
      </c>
      <c r="L140" s="9"/>
      <c r="M140" s="10">
        <f t="shared" si="22"/>
        <v>0</v>
      </c>
    </row>
    <row r="141" spans="1:13" x14ac:dyDescent="0.35">
      <c r="A141" s="89" t="s">
        <v>14</v>
      </c>
      <c r="B141" s="89" t="s">
        <v>15</v>
      </c>
      <c r="C141" s="89" t="s">
        <v>16</v>
      </c>
      <c r="D141" s="2">
        <f>VLOOKUP(B141,'INF EXTRACT DATE 06-27-2025'!$B$105:$D$160,3,FALSE)</f>
        <v>13.01</v>
      </c>
      <c r="E141" s="9"/>
      <c r="F141" s="10">
        <f t="shared" si="21"/>
        <v>0</v>
      </c>
      <c r="G141" s="113"/>
      <c r="H141" s="89" t="s">
        <v>14</v>
      </c>
      <c r="I141" s="89" t="s">
        <v>15</v>
      </c>
      <c r="J141" s="89" t="s">
        <v>16</v>
      </c>
      <c r="K141" s="218">
        <v>2.73</v>
      </c>
      <c r="L141" s="9"/>
      <c r="M141" s="10">
        <f t="shared" si="22"/>
        <v>0</v>
      </c>
    </row>
    <row r="142" spans="1:13" ht="14" customHeight="1" x14ac:dyDescent="0.35">
      <c r="G142" s="113"/>
      <c r="K142" s="3"/>
    </row>
    <row r="143" spans="1:13" ht="14" customHeight="1" x14ac:dyDescent="0.4">
      <c r="A143" s="225" t="s">
        <v>441</v>
      </c>
      <c r="B143" s="226"/>
      <c r="C143" s="226"/>
      <c r="D143" s="227"/>
      <c r="E143" s="127"/>
      <c r="F143" s="154"/>
      <c r="G143" s="113"/>
      <c r="K143" s="119"/>
      <c r="L143" s="127" t="s">
        <v>761</v>
      </c>
      <c r="M143" s="5"/>
    </row>
    <row r="144" spans="1:13" ht="14" customHeight="1" x14ac:dyDescent="0.35">
      <c r="A144" s="6" t="s">
        <v>0</v>
      </c>
      <c r="B144" s="6" t="s">
        <v>1</v>
      </c>
      <c r="C144" s="6" t="s">
        <v>2</v>
      </c>
      <c r="D144" s="5" t="s">
        <v>710</v>
      </c>
      <c r="E144" s="127" t="s">
        <v>711</v>
      </c>
      <c r="F144" s="127" t="s">
        <v>713</v>
      </c>
      <c r="G144" s="113"/>
      <c r="K144" s="127" t="s">
        <v>762</v>
      </c>
      <c r="L144" s="127" t="s">
        <v>763</v>
      </c>
      <c r="M144" s="127" t="s">
        <v>764</v>
      </c>
    </row>
    <row r="145" spans="1:13" ht="14" customHeight="1" x14ac:dyDescent="0.35">
      <c r="A145" s="89" t="s">
        <v>813</v>
      </c>
      <c r="B145" s="89" t="s">
        <v>804</v>
      </c>
      <c r="C145" s="89" t="s">
        <v>13</v>
      </c>
      <c r="D145" s="2">
        <v>1966.12</v>
      </c>
      <c r="E145" s="9">
        <v>0</v>
      </c>
      <c r="F145" s="10">
        <f t="shared" ref="F145:F153" si="31">E145*D145</f>
        <v>0</v>
      </c>
      <c r="G145" s="113"/>
      <c r="H145" s="89" t="s">
        <v>813</v>
      </c>
      <c r="I145" s="89" t="s">
        <v>804</v>
      </c>
      <c r="J145" s="89" t="s">
        <v>13</v>
      </c>
      <c r="K145" s="218">
        <f t="shared" ref="K145:K153" si="32">D145</f>
        <v>1966.12</v>
      </c>
      <c r="L145" s="9">
        <v>0</v>
      </c>
      <c r="M145" s="10">
        <f t="shared" ref="M145:M153" si="33">L145*K145</f>
        <v>0</v>
      </c>
    </row>
    <row r="146" spans="1:13" ht="14" customHeight="1" x14ac:dyDescent="0.35">
      <c r="A146" s="89" t="s">
        <v>813</v>
      </c>
      <c r="B146" s="89" t="s">
        <v>805</v>
      </c>
      <c r="C146" s="89" t="s">
        <v>13</v>
      </c>
      <c r="D146" s="2">
        <v>1835.82</v>
      </c>
      <c r="E146" s="9"/>
      <c r="F146" s="10">
        <f t="shared" si="31"/>
        <v>0</v>
      </c>
      <c r="G146" s="113"/>
      <c r="H146" s="89" t="s">
        <v>813</v>
      </c>
      <c r="I146" s="89" t="s">
        <v>805</v>
      </c>
      <c r="J146" s="89" t="s">
        <v>13</v>
      </c>
      <c r="K146" s="218">
        <f t="shared" si="32"/>
        <v>1835.82</v>
      </c>
      <c r="L146" s="9"/>
      <c r="M146" s="10">
        <f t="shared" si="33"/>
        <v>0</v>
      </c>
    </row>
    <row r="147" spans="1:13" ht="14" customHeight="1" x14ac:dyDescent="0.35">
      <c r="A147" s="89" t="s">
        <v>813</v>
      </c>
      <c r="B147" s="89" t="s">
        <v>806</v>
      </c>
      <c r="C147" s="89" t="s">
        <v>13</v>
      </c>
      <c r="D147" s="2">
        <v>1712.93</v>
      </c>
      <c r="E147" s="9"/>
      <c r="F147" s="10">
        <f t="shared" si="31"/>
        <v>0</v>
      </c>
      <c r="G147" s="113"/>
      <c r="H147" s="89" t="s">
        <v>813</v>
      </c>
      <c r="I147" s="89" t="s">
        <v>806</v>
      </c>
      <c r="J147" s="89" t="s">
        <v>13</v>
      </c>
      <c r="K147" s="218">
        <f t="shared" si="32"/>
        <v>1712.93</v>
      </c>
      <c r="L147" s="9"/>
      <c r="M147" s="10">
        <f t="shared" si="33"/>
        <v>0</v>
      </c>
    </row>
    <row r="148" spans="1:13" ht="14" customHeight="1" x14ac:dyDescent="0.35">
      <c r="A148" s="89" t="s">
        <v>813</v>
      </c>
      <c r="B148" s="89" t="s">
        <v>807</v>
      </c>
      <c r="C148" s="89" t="s">
        <v>13</v>
      </c>
      <c r="D148" s="2">
        <v>1448.39</v>
      </c>
      <c r="E148" s="9"/>
      <c r="F148" s="10">
        <f t="shared" si="31"/>
        <v>0</v>
      </c>
      <c r="G148" s="113"/>
      <c r="H148" s="89" t="s">
        <v>813</v>
      </c>
      <c r="I148" s="89" t="s">
        <v>807</v>
      </c>
      <c r="J148" s="89" t="s">
        <v>13</v>
      </c>
      <c r="K148" s="218">
        <f t="shared" si="32"/>
        <v>1448.39</v>
      </c>
      <c r="L148" s="9"/>
      <c r="M148" s="10">
        <f t="shared" si="33"/>
        <v>0</v>
      </c>
    </row>
    <row r="149" spans="1:13" ht="14" customHeight="1" x14ac:dyDescent="0.35">
      <c r="A149" s="89" t="s">
        <v>813</v>
      </c>
      <c r="B149" s="89" t="s">
        <v>808</v>
      </c>
      <c r="C149" s="89" t="s">
        <v>13</v>
      </c>
      <c r="D149" s="2">
        <v>2633.84</v>
      </c>
      <c r="E149" s="9"/>
      <c r="F149" s="10">
        <f t="shared" si="31"/>
        <v>0</v>
      </c>
      <c r="G149" s="113"/>
      <c r="H149" s="89" t="s">
        <v>813</v>
      </c>
      <c r="I149" s="89" t="s">
        <v>808</v>
      </c>
      <c r="J149" s="89" t="s">
        <v>13</v>
      </c>
      <c r="K149" s="218">
        <f t="shared" si="32"/>
        <v>2633.84</v>
      </c>
      <c r="L149" s="9"/>
      <c r="M149" s="10">
        <f t="shared" si="33"/>
        <v>0</v>
      </c>
    </row>
    <row r="150" spans="1:13" ht="14" customHeight="1" x14ac:dyDescent="0.35">
      <c r="A150" s="89" t="s">
        <v>813</v>
      </c>
      <c r="B150" s="89" t="s">
        <v>809</v>
      </c>
      <c r="C150" s="89" t="s">
        <v>13</v>
      </c>
      <c r="D150" s="2">
        <v>2458.16</v>
      </c>
      <c r="E150" s="9"/>
      <c r="F150" s="10">
        <f t="shared" si="31"/>
        <v>0</v>
      </c>
      <c r="G150" s="113"/>
      <c r="H150" s="89" t="s">
        <v>813</v>
      </c>
      <c r="I150" s="89" t="s">
        <v>809</v>
      </c>
      <c r="J150" s="89" t="s">
        <v>13</v>
      </c>
      <c r="K150" s="218">
        <f t="shared" si="32"/>
        <v>2458.16</v>
      </c>
      <c r="L150" s="9"/>
      <c r="M150" s="10">
        <f t="shared" si="33"/>
        <v>0</v>
      </c>
    </row>
    <row r="151" spans="1:13" ht="14" customHeight="1" x14ac:dyDescent="0.35">
      <c r="A151" s="89" t="s">
        <v>813</v>
      </c>
      <c r="B151" s="89" t="s">
        <v>810</v>
      </c>
      <c r="C151" s="89" t="s">
        <v>13</v>
      </c>
      <c r="D151" s="2">
        <v>2282.09</v>
      </c>
      <c r="E151" s="9"/>
      <c r="F151" s="10">
        <f t="shared" si="31"/>
        <v>0</v>
      </c>
      <c r="G151" s="113"/>
      <c r="H151" s="89" t="s">
        <v>813</v>
      </c>
      <c r="I151" s="89" t="s">
        <v>810</v>
      </c>
      <c r="J151" s="89" t="s">
        <v>13</v>
      </c>
      <c r="K151" s="218">
        <f t="shared" si="32"/>
        <v>2282.09</v>
      </c>
      <c r="L151" s="9"/>
      <c r="M151" s="10">
        <f t="shared" si="33"/>
        <v>0</v>
      </c>
    </row>
    <row r="152" spans="1:13" ht="14" customHeight="1" x14ac:dyDescent="0.35">
      <c r="A152" s="89" t="s">
        <v>813</v>
      </c>
      <c r="B152" s="89" t="s">
        <v>811</v>
      </c>
      <c r="C152" s="89" t="s">
        <v>13</v>
      </c>
      <c r="D152" s="2">
        <v>1931.34</v>
      </c>
      <c r="E152" s="9"/>
      <c r="F152" s="10">
        <f t="shared" si="31"/>
        <v>0</v>
      </c>
      <c r="G152" s="113"/>
      <c r="H152" s="89" t="s">
        <v>813</v>
      </c>
      <c r="I152" s="89" t="s">
        <v>811</v>
      </c>
      <c r="J152" s="89" t="s">
        <v>13</v>
      </c>
      <c r="K152" s="218">
        <f t="shared" si="32"/>
        <v>1931.34</v>
      </c>
      <c r="L152" s="9"/>
      <c r="M152" s="10">
        <f t="shared" si="33"/>
        <v>0</v>
      </c>
    </row>
    <row r="153" spans="1:13" ht="14" customHeight="1" x14ac:dyDescent="0.35">
      <c r="A153" s="89" t="s">
        <v>813</v>
      </c>
      <c r="B153" s="89" t="s">
        <v>812</v>
      </c>
      <c r="C153" s="89" t="s">
        <v>13</v>
      </c>
      <c r="D153" s="2">
        <v>3043.34</v>
      </c>
      <c r="E153" s="9"/>
      <c r="F153" s="10">
        <f t="shared" si="31"/>
        <v>0</v>
      </c>
      <c r="G153" s="113"/>
      <c r="H153" s="89" t="s">
        <v>813</v>
      </c>
      <c r="I153" s="89" t="s">
        <v>812</v>
      </c>
      <c r="J153" s="89" t="s">
        <v>13</v>
      </c>
      <c r="K153" s="218">
        <f t="shared" si="32"/>
        <v>3043.34</v>
      </c>
      <c r="L153" s="9"/>
      <c r="M153" s="10">
        <f t="shared" si="33"/>
        <v>0</v>
      </c>
    </row>
    <row r="155" spans="1:13" x14ac:dyDescent="0.35">
      <c r="G155" s="113"/>
      <c r="K155" s="3"/>
    </row>
    <row r="156" spans="1:13" x14ac:dyDescent="0.35">
      <c r="A156" s="57" t="s">
        <v>494</v>
      </c>
      <c r="G156" s="113"/>
      <c r="H156" s="57" t="s">
        <v>494</v>
      </c>
      <c r="K156" s="3"/>
    </row>
    <row r="157" spans="1:13" hidden="1" x14ac:dyDescent="0.35">
      <c r="G157" s="113"/>
      <c r="K157" s="3"/>
    </row>
    <row r="158" spans="1:13" hidden="1" x14ac:dyDescent="0.35">
      <c r="G158" s="113"/>
      <c r="K158" s="3"/>
    </row>
    <row r="159" spans="1:13" hidden="1" x14ac:dyDescent="0.35">
      <c r="B159" t="s">
        <v>558</v>
      </c>
      <c r="D159" s="2">
        <v>830</v>
      </c>
      <c r="G159" s="113"/>
      <c r="I159" t="s">
        <v>558</v>
      </c>
      <c r="K159" s="2">
        <v>830</v>
      </c>
    </row>
    <row r="160" spans="1:13" hidden="1" x14ac:dyDescent="0.35">
      <c r="B160" s="109" t="s">
        <v>474</v>
      </c>
      <c r="C160" s="109"/>
      <c r="D160" s="110">
        <v>4116</v>
      </c>
      <c r="G160" s="113"/>
      <c r="I160" s="109" t="s">
        <v>474</v>
      </c>
      <c r="J160" s="109"/>
      <c r="K160" s="110">
        <v>4116</v>
      </c>
    </row>
    <row r="161" spans="1:11" hidden="1" x14ac:dyDescent="0.35">
      <c r="B161" s="109" t="s">
        <v>475</v>
      </c>
      <c r="C161" s="109"/>
      <c r="D161" s="110">
        <v>470</v>
      </c>
      <c r="G161" s="113"/>
      <c r="I161" s="109" t="s">
        <v>475</v>
      </c>
      <c r="J161" s="109"/>
      <c r="K161" s="110">
        <v>470</v>
      </c>
    </row>
    <row r="162" spans="1:11" hidden="1" x14ac:dyDescent="0.35">
      <c r="B162" t="s">
        <v>559</v>
      </c>
      <c r="D162" s="2">
        <v>564</v>
      </c>
      <c r="G162" s="113"/>
      <c r="I162" t="s">
        <v>559</v>
      </c>
      <c r="K162" s="2">
        <v>564</v>
      </c>
    </row>
    <row r="163" spans="1:11" hidden="1" x14ac:dyDescent="0.35">
      <c r="B163" t="s">
        <v>478</v>
      </c>
      <c r="D163" s="2">
        <v>1</v>
      </c>
      <c r="G163" s="113"/>
      <c r="I163" t="s">
        <v>478</v>
      </c>
      <c r="K163" s="2">
        <v>1</v>
      </c>
    </row>
    <row r="164" spans="1:11" hidden="1" x14ac:dyDescent="0.35">
      <c r="B164" t="s">
        <v>480</v>
      </c>
      <c r="D164" s="2">
        <v>1</v>
      </c>
      <c r="G164" s="113"/>
      <c r="I164" t="s">
        <v>480</v>
      </c>
      <c r="K164" s="2">
        <v>1</v>
      </c>
    </row>
    <row r="165" spans="1:11" hidden="1" x14ac:dyDescent="0.35">
      <c r="G165" s="113"/>
      <c r="K165" s="3"/>
    </row>
    <row r="166" spans="1:11" hidden="1" x14ac:dyDescent="0.35">
      <c r="B166" t="s">
        <v>558</v>
      </c>
      <c r="G166" s="113"/>
      <c r="I166" t="s">
        <v>558</v>
      </c>
      <c r="K166" s="3"/>
    </row>
    <row r="167" spans="1:11" hidden="1" x14ac:dyDescent="0.35">
      <c r="B167" t="s">
        <v>474</v>
      </c>
      <c r="G167" s="113"/>
      <c r="I167" t="s">
        <v>474</v>
      </c>
      <c r="K167" s="3"/>
    </row>
    <row r="168" spans="1:11" hidden="1" x14ac:dyDescent="0.35">
      <c r="B168" t="s">
        <v>475</v>
      </c>
      <c r="G168" s="113"/>
      <c r="I168" t="s">
        <v>475</v>
      </c>
      <c r="K168" s="3"/>
    </row>
    <row r="169" spans="1:11" hidden="1" x14ac:dyDescent="0.35">
      <c r="B169" t="s">
        <v>559</v>
      </c>
      <c r="G169" s="113"/>
      <c r="I169" t="s">
        <v>559</v>
      </c>
      <c r="K169" s="3"/>
    </row>
    <row r="170" spans="1:11" x14ac:dyDescent="0.35">
      <c r="B170" t="s">
        <v>478</v>
      </c>
      <c r="G170" s="113"/>
      <c r="I170" t="s">
        <v>478</v>
      </c>
      <c r="K170" s="3"/>
    </row>
    <row r="171" spans="1:11" x14ac:dyDescent="0.35">
      <c r="B171" t="s">
        <v>480</v>
      </c>
      <c r="G171" s="113"/>
      <c r="I171" t="s">
        <v>480</v>
      </c>
      <c r="K171" s="3"/>
    </row>
    <row r="173" spans="1:11" x14ac:dyDescent="0.35">
      <c r="A173" s="57" t="s">
        <v>613</v>
      </c>
    </row>
  </sheetData>
  <sortState xmlns:xlrd2="http://schemas.microsoft.com/office/spreadsheetml/2017/richdata2" ref="A30:D84">
    <sortCondition descending="1" ref="A30:A84"/>
  </sortState>
  <mergeCells count="7">
    <mergeCell ref="A143:D143"/>
    <mergeCell ref="A104:D104"/>
    <mergeCell ref="A1:D1"/>
    <mergeCell ref="A18:D18"/>
    <mergeCell ref="A98:D98"/>
    <mergeCell ref="A28:D28"/>
    <mergeCell ref="A86:D86"/>
  </mergeCells>
  <printOptions horizontalCentered="1"/>
  <pageMargins left="0.25" right="0.25" top="1.04" bottom="0.63" header="0.3" footer="0.3"/>
  <pageSetup scale="65" fitToHeight="5" orientation="portrait" r:id="rId1"/>
  <headerFooter>
    <oddHeader>&amp;L&amp;"-,Bold"&amp;16FY2019 Q1
GETS INF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7088-06EA-4112-BC8F-44E3BED07F02}">
  <sheetPr>
    <tabColor rgb="FFFFC000"/>
  </sheetPr>
  <dimension ref="A1:O32"/>
  <sheetViews>
    <sheetView zoomScaleNormal="100" workbookViewId="0">
      <selection activeCell="L19" sqref="L19"/>
    </sheetView>
  </sheetViews>
  <sheetFormatPr defaultRowHeight="14.5" x14ac:dyDescent="0.35"/>
  <cols>
    <col min="1" max="1" width="23.26953125" customWidth="1"/>
    <col min="2" max="2" width="51.26953125" customWidth="1"/>
    <col min="3" max="3" width="24.26953125" customWidth="1"/>
    <col min="4" max="4" width="13" customWidth="1"/>
    <col min="5" max="5" width="10.7265625" bestFit="1" customWidth="1"/>
    <col min="6" max="6" width="10.7265625" customWidth="1"/>
    <col min="7" max="7" width="14.26953125" bestFit="1" customWidth="1"/>
    <col min="8" max="8" width="0.7265625" customWidth="1"/>
    <col min="9" max="9" width="19" hidden="1" customWidth="1"/>
    <col min="10" max="10" width="13.54296875" hidden="1" customWidth="1"/>
    <col min="11" max="11" width="8.7265625" hidden="1" customWidth="1"/>
    <col min="12" max="12" width="13.453125" customWidth="1"/>
    <col min="13" max="13" width="15.26953125" customWidth="1"/>
    <col min="14" max="14" width="14.1796875" bestFit="1" customWidth="1"/>
    <col min="15" max="15" width="16.7265625" customWidth="1"/>
  </cols>
  <sheetData>
    <row r="1" spans="1:15" ht="17" x14ac:dyDescent="0.4">
      <c r="A1" s="228" t="s">
        <v>11</v>
      </c>
      <c r="B1" s="229"/>
      <c r="C1" s="229"/>
      <c r="D1" s="230"/>
      <c r="E1" s="127" t="s">
        <v>712</v>
      </c>
      <c r="F1" s="128"/>
      <c r="G1" s="154"/>
      <c r="H1" s="113"/>
      <c r="I1" s="120" t="s">
        <v>593</v>
      </c>
      <c r="J1" s="121"/>
      <c r="K1" s="121"/>
      <c r="L1" s="124"/>
      <c r="M1" s="128" t="s">
        <v>761</v>
      </c>
      <c r="N1" s="128"/>
      <c r="O1" s="154"/>
    </row>
    <row r="2" spans="1:15" ht="43.5" x14ac:dyDescent="0.35">
      <c r="A2" s="6" t="s">
        <v>0</v>
      </c>
      <c r="B2" s="6" t="s">
        <v>1</v>
      </c>
      <c r="C2" s="6" t="s">
        <v>2</v>
      </c>
      <c r="D2" s="5" t="s">
        <v>710</v>
      </c>
      <c r="E2" s="127" t="s">
        <v>711</v>
      </c>
      <c r="F2" s="128" t="s">
        <v>603</v>
      </c>
      <c r="G2" s="128" t="s">
        <v>713</v>
      </c>
      <c r="H2" s="113"/>
      <c r="I2" s="88" t="s">
        <v>0</v>
      </c>
      <c r="J2" s="88" t="s">
        <v>1</v>
      </c>
      <c r="K2" s="88" t="s">
        <v>2</v>
      </c>
      <c r="L2" s="5" t="s">
        <v>762</v>
      </c>
      <c r="M2" s="127" t="s">
        <v>763</v>
      </c>
      <c r="N2" s="128" t="s">
        <v>603</v>
      </c>
      <c r="O2" s="128" t="s">
        <v>764</v>
      </c>
    </row>
    <row r="3" spans="1:15" ht="13.9" hidden="1" customHeight="1" x14ac:dyDescent="0.35">
      <c r="A3" s="89" t="s">
        <v>581</v>
      </c>
      <c r="B3" s="89" t="s">
        <v>612</v>
      </c>
      <c r="C3" s="89" t="s">
        <v>582</v>
      </c>
      <c r="D3" s="2">
        <f>VLOOKUP(B3,'INF EXTRACT DATE 06-27-2025'!$B$105:$D$160,3,FALSE)</f>
        <v>5.47</v>
      </c>
      <c r="E3" s="9"/>
      <c r="F3" s="9"/>
      <c r="G3" s="10">
        <f>E3*D3*F3</f>
        <v>0</v>
      </c>
      <c r="H3" s="113"/>
      <c r="I3" s="89"/>
      <c r="J3" s="89"/>
      <c r="K3" s="89"/>
      <c r="L3" s="2">
        <f>D3</f>
        <v>5.47</v>
      </c>
      <c r="M3" s="9"/>
      <c r="N3" s="9"/>
      <c r="O3" s="10">
        <f>M3*L3*N3</f>
        <v>0</v>
      </c>
    </row>
    <row r="4" spans="1:15" ht="13.9" hidden="1" customHeight="1" x14ac:dyDescent="0.35">
      <c r="A4" s="89" t="s">
        <v>581</v>
      </c>
      <c r="B4" s="89" t="s">
        <v>665</v>
      </c>
      <c r="C4" s="89" t="s">
        <v>666</v>
      </c>
      <c r="D4" s="2">
        <f>VLOOKUP(B4,'INF EXTRACT DATE 06-27-2025'!$B$105:$D$160,3,FALSE)</f>
        <v>1983.39</v>
      </c>
      <c r="E4" s="9"/>
      <c r="F4" s="158" t="s">
        <v>605</v>
      </c>
      <c r="G4" s="10">
        <f t="shared" ref="G4:G15" si="0">E4*D4</f>
        <v>0</v>
      </c>
      <c r="H4" s="113"/>
      <c r="I4" s="89"/>
      <c r="J4" s="89"/>
      <c r="K4" s="89"/>
      <c r="L4" s="2">
        <f t="shared" ref="L4:L23" si="1">D4</f>
        <v>1983.39</v>
      </c>
      <c r="M4" s="9"/>
      <c r="N4" s="158" t="s">
        <v>605</v>
      </c>
      <c r="O4" s="10">
        <f t="shared" ref="O4:O15" si="2">M4*L4</f>
        <v>0</v>
      </c>
    </row>
    <row r="5" spans="1:15" ht="13.9" customHeight="1" x14ac:dyDescent="0.35">
      <c r="A5" s="89" t="s">
        <v>581</v>
      </c>
      <c r="B5" s="89" t="s">
        <v>823</v>
      </c>
      <c r="C5" s="89" t="s">
        <v>604</v>
      </c>
      <c r="D5" s="2">
        <v>1</v>
      </c>
      <c r="E5" s="9"/>
      <c r="F5" s="158" t="s">
        <v>605</v>
      </c>
      <c r="G5" s="10">
        <f t="shared" si="0"/>
        <v>0</v>
      </c>
      <c r="H5" s="113"/>
      <c r="I5" s="89"/>
      <c r="J5" s="89"/>
      <c r="K5" s="89"/>
      <c r="L5" s="218">
        <f t="shared" si="1"/>
        <v>1</v>
      </c>
      <c r="M5" s="9"/>
      <c r="N5" s="158" t="s">
        <v>605</v>
      </c>
      <c r="O5" s="10">
        <f t="shared" si="2"/>
        <v>0</v>
      </c>
    </row>
    <row r="6" spans="1:15" ht="13.9" customHeight="1" x14ac:dyDescent="0.35">
      <c r="A6" s="89" t="s">
        <v>581</v>
      </c>
      <c r="B6" s="89" t="s">
        <v>595</v>
      </c>
      <c r="C6" s="89" t="s">
        <v>463</v>
      </c>
      <c r="D6" s="2">
        <f>VLOOKUP(B6,'INF EXTRACT DATE 06-27-2025'!$B$105:$D$160,3,FALSE)</f>
        <v>801.92</v>
      </c>
      <c r="E6" s="9"/>
      <c r="F6" s="158" t="s">
        <v>605</v>
      </c>
      <c r="G6" s="10">
        <f t="shared" si="0"/>
        <v>0</v>
      </c>
      <c r="H6" s="113"/>
      <c r="I6" s="89"/>
      <c r="J6" s="89"/>
      <c r="K6" s="89"/>
      <c r="L6" s="218">
        <v>519.66999999999996</v>
      </c>
      <c r="M6" s="9"/>
      <c r="N6" s="158" t="s">
        <v>605</v>
      </c>
      <c r="O6" s="10">
        <f t="shared" si="2"/>
        <v>0</v>
      </c>
    </row>
    <row r="7" spans="1:15" ht="13.9" hidden="1" customHeight="1" x14ac:dyDescent="0.35">
      <c r="A7" s="89" t="s">
        <v>581</v>
      </c>
      <c r="B7" s="89" t="s">
        <v>596</v>
      </c>
      <c r="C7" s="89" t="s">
        <v>205</v>
      </c>
      <c r="D7" s="2">
        <f>VLOOKUP(B7,'INF EXTRACT DATE 06-27-2025'!$B$105:$D$160,3,FALSE)</f>
        <v>10381.129999999999</v>
      </c>
      <c r="E7" s="9"/>
      <c r="F7" s="158" t="s">
        <v>605</v>
      </c>
      <c r="G7" s="10">
        <f t="shared" si="0"/>
        <v>0</v>
      </c>
      <c r="H7" s="113"/>
      <c r="I7" s="89"/>
      <c r="J7" s="89"/>
      <c r="K7" s="89"/>
      <c r="L7" s="2">
        <f t="shared" si="1"/>
        <v>10381.129999999999</v>
      </c>
      <c r="M7" s="9"/>
      <c r="N7" s="158" t="s">
        <v>605</v>
      </c>
      <c r="O7" s="10">
        <f t="shared" si="2"/>
        <v>0</v>
      </c>
    </row>
    <row r="8" spans="1:15" ht="13.9" customHeight="1" x14ac:dyDescent="0.35">
      <c r="A8" s="172" t="s">
        <v>581</v>
      </c>
      <c r="B8" s="89" t="s">
        <v>648</v>
      </c>
      <c r="C8" s="89" t="s">
        <v>5</v>
      </c>
      <c r="D8" s="2">
        <f>VLOOKUP(B8,'INF EXTRACT DATE 06-27-2025'!$B$105:$D$160,3,FALSE)</f>
        <v>285.83999999999997</v>
      </c>
      <c r="E8" s="9"/>
      <c r="F8" s="158" t="s">
        <v>605</v>
      </c>
      <c r="G8" s="10">
        <f t="shared" si="0"/>
        <v>0</v>
      </c>
      <c r="H8" s="113"/>
      <c r="I8" s="89"/>
      <c r="J8" s="89"/>
      <c r="K8" s="89"/>
      <c r="L8" s="218">
        <v>269.5</v>
      </c>
      <c r="M8" s="9"/>
      <c r="N8" s="158" t="s">
        <v>605</v>
      </c>
      <c r="O8" s="10">
        <f t="shared" si="2"/>
        <v>0</v>
      </c>
    </row>
    <row r="9" spans="1:15" ht="13.9" customHeight="1" x14ac:dyDescent="0.35">
      <c r="A9" s="172" t="s">
        <v>581</v>
      </c>
      <c r="B9" s="89" t="s">
        <v>649</v>
      </c>
      <c r="C9" s="89" t="s">
        <v>5</v>
      </c>
      <c r="D9" s="2">
        <f>VLOOKUP(B9,'INF EXTRACT DATE 06-27-2025'!$B$105:$D$160,3,FALSE)</f>
        <v>393.76</v>
      </c>
      <c r="E9" s="9"/>
      <c r="F9" s="158" t="s">
        <v>605</v>
      </c>
      <c r="G9" s="10">
        <f t="shared" si="0"/>
        <v>0</v>
      </c>
      <c r="H9" s="113"/>
      <c r="I9" s="89"/>
      <c r="J9" s="89"/>
      <c r="K9" s="89"/>
      <c r="L9" s="218">
        <v>371.25</v>
      </c>
      <c r="M9" s="9"/>
      <c r="N9" s="158" t="s">
        <v>605</v>
      </c>
      <c r="O9" s="10">
        <f t="shared" si="2"/>
        <v>0</v>
      </c>
    </row>
    <row r="10" spans="1:15" ht="13.9" hidden="1" customHeight="1" x14ac:dyDescent="0.35">
      <c r="A10" s="89" t="s">
        <v>581</v>
      </c>
      <c r="B10" s="89" t="s">
        <v>602</v>
      </c>
      <c r="C10" s="89" t="s">
        <v>604</v>
      </c>
      <c r="D10" s="2">
        <f>VLOOKUP(B10,'INF EXTRACT DATE 06-27-2025'!$B$105:$D$160,3,FALSE)</f>
        <v>1</v>
      </c>
      <c r="E10" s="9"/>
      <c r="F10" s="158" t="s">
        <v>605</v>
      </c>
      <c r="G10" s="10">
        <f t="shared" si="0"/>
        <v>0</v>
      </c>
      <c r="H10" s="113"/>
      <c r="I10" s="89"/>
      <c r="J10" s="89"/>
      <c r="K10" s="89"/>
      <c r="L10" s="2">
        <f t="shared" si="1"/>
        <v>1</v>
      </c>
      <c r="M10" s="9"/>
      <c r="N10" s="158" t="s">
        <v>605</v>
      </c>
      <c r="O10" s="10">
        <f t="shared" si="2"/>
        <v>0</v>
      </c>
    </row>
    <row r="11" spans="1:15" ht="13.9" hidden="1" customHeight="1" x14ac:dyDescent="0.35">
      <c r="A11" s="172" t="s">
        <v>581</v>
      </c>
      <c r="B11" s="89" t="s">
        <v>641</v>
      </c>
      <c r="C11" s="89" t="s">
        <v>604</v>
      </c>
      <c r="D11" s="2">
        <f>VLOOKUP(B11,'INF EXTRACT DATE 06-27-2025'!$B$105:$D$160,3,FALSE)</f>
        <v>1</v>
      </c>
      <c r="E11" s="9"/>
      <c r="F11" s="158" t="s">
        <v>605</v>
      </c>
      <c r="G11" s="10">
        <f t="shared" si="0"/>
        <v>0</v>
      </c>
      <c r="H11" s="113"/>
      <c r="I11" s="89"/>
      <c r="J11" s="89"/>
      <c r="K11" s="89"/>
      <c r="L11" s="2">
        <f t="shared" si="1"/>
        <v>1</v>
      </c>
      <c r="M11" s="9"/>
      <c r="N11" s="158" t="s">
        <v>605</v>
      </c>
      <c r="O11" s="10">
        <f t="shared" si="2"/>
        <v>0</v>
      </c>
    </row>
    <row r="12" spans="1:15" ht="13.9" customHeight="1" x14ac:dyDescent="0.35">
      <c r="A12" s="172" t="s">
        <v>581</v>
      </c>
      <c r="B12" s="89" t="s">
        <v>664</v>
      </c>
      <c r="C12" s="89" t="s">
        <v>3</v>
      </c>
      <c r="D12" s="2">
        <f>VLOOKUP(B12,'INF EXTRACT DATE 06-27-2025'!$B$105:$D$160,3,FALSE)</f>
        <v>24.8</v>
      </c>
      <c r="E12" s="9"/>
      <c r="F12" s="158" t="s">
        <v>605</v>
      </c>
      <c r="G12" s="10">
        <f t="shared" si="0"/>
        <v>0</v>
      </c>
      <c r="H12" s="113"/>
      <c r="I12" s="89"/>
      <c r="J12" s="89"/>
      <c r="K12" s="89"/>
      <c r="L12" s="218">
        <v>129.91999999999999</v>
      </c>
      <c r="M12" s="9"/>
      <c r="N12" s="158" t="s">
        <v>605</v>
      </c>
      <c r="O12" s="10">
        <f t="shared" si="2"/>
        <v>0</v>
      </c>
    </row>
    <row r="13" spans="1:15" ht="13.9" customHeight="1" x14ac:dyDescent="0.35">
      <c r="A13" s="89" t="s">
        <v>581</v>
      </c>
      <c r="B13" s="89" t="s">
        <v>597</v>
      </c>
      <c r="C13" s="89" t="s">
        <v>463</v>
      </c>
      <c r="D13" s="2">
        <f>VLOOKUP(B13,'INF EXTRACT DATE 06-27-2025'!$B$105:$D$160,3,FALSE)</f>
        <v>2415.23</v>
      </c>
      <c r="E13" s="9"/>
      <c r="F13" s="158" t="s">
        <v>605</v>
      </c>
      <c r="G13" s="10">
        <f t="shared" si="0"/>
        <v>0</v>
      </c>
      <c r="H13" s="113"/>
      <c r="I13" s="89"/>
      <c r="J13" s="89"/>
      <c r="K13" s="89"/>
      <c r="L13" s="218">
        <v>519.66999999999996</v>
      </c>
      <c r="M13" s="9"/>
      <c r="N13" s="158" t="s">
        <v>605</v>
      </c>
      <c r="O13" s="10">
        <f t="shared" si="2"/>
        <v>0</v>
      </c>
    </row>
    <row r="14" spans="1:15" ht="13.9" customHeight="1" x14ac:dyDescent="0.35">
      <c r="A14" s="89" t="s">
        <v>581</v>
      </c>
      <c r="B14" s="1" t="s">
        <v>732</v>
      </c>
      <c r="C14" s="1" t="s">
        <v>604</v>
      </c>
      <c r="D14" s="2">
        <f>VLOOKUP(B14,'INF EXTRACT DATE 06-27-2025'!$B$105:$D$160,3,FALSE)</f>
        <v>1</v>
      </c>
      <c r="E14" s="9"/>
      <c r="F14" s="158" t="s">
        <v>605</v>
      </c>
      <c r="G14" s="10">
        <f t="shared" si="0"/>
        <v>0</v>
      </c>
      <c r="H14" s="113"/>
      <c r="I14" s="89"/>
      <c r="J14" s="89"/>
      <c r="K14" s="89"/>
      <c r="L14" s="218">
        <f t="shared" si="1"/>
        <v>1</v>
      </c>
      <c r="M14" s="9"/>
      <c r="N14" s="158" t="s">
        <v>605</v>
      </c>
      <c r="O14" s="10">
        <f t="shared" si="2"/>
        <v>0</v>
      </c>
    </row>
    <row r="15" spans="1:15" ht="13.9" customHeight="1" x14ac:dyDescent="0.35">
      <c r="A15" s="172" t="s">
        <v>581</v>
      </c>
      <c r="B15" s="89" t="s">
        <v>609</v>
      </c>
      <c r="C15" s="89" t="s">
        <v>610</v>
      </c>
      <c r="D15" s="2">
        <f>VLOOKUP(B15,'INF EXTRACT DATE 06-27-2025'!$B$105:$D$160,3,FALSE)</f>
        <v>15.23</v>
      </c>
      <c r="E15" s="9"/>
      <c r="F15" s="158" t="s">
        <v>605</v>
      </c>
      <c r="G15" s="10">
        <f t="shared" si="0"/>
        <v>0</v>
      </c>
      <c r="H15" s="113"/>
      <c r="I15" s="89"/>
      <c r="J15" s="89"/>
      <c r="K15" s="89"/>
      <c r="L15" s="218">
        <v>30.52</v>
      </c>
      <c r="M15" s="9"/>
      <c r="N15" s="158" t="s">
        <v>605</v>
      </c>
      <c r="O15" s="10">
        <f t="shared" si="2"/>
        <v>0</v>
      </c>
    </row>
    <row r="16" spans="1:15" ht="11.25" hidden="1" customHeight="1" x14ac:dyDescent="0.35">
      <c r="A16" s="172"/>
      <c r="B16" s="89"/>
      <c r="C16" s="89"/>
      <c r="D16" s="2" t="e">
        <f>VLOOKUP(B16,'INF EXTRACT DATE 06-27-2025'!$B$105:$D$160,3,FALSE)</f>
        <v>#N/A</v>
      </c>
      <c r="E16" s="9"/>
      <c r="F16" s="158"/>
      <c r="G16" s="10"/>
      <c r="H16" s="113"/>
      <c r="I16" s="89"/>
      <c r="J16" s="89"/>
      <c r="K16" s="89"/>
      <c r="L16" s="2" t="e">
        <f t="shared" si="1"/>
        <v>#N/A</v>
      </c>
      <c r="M16" s="9"/>
      <c r="N16" s="158"/>
      <c r="O16" s="10"/>
    </row>
    <row r="17" spans="1:15" ht="13.9" customHeight="1" x14ac:dyDescent="0.35">
      <c r="A17" s="172" t="s">
        <v>646</v>
      </c>
      <c r="B17" s="89" t="s">
        <v>820</v>
      </c>
      <c r="C17" s="89" t="s">
        <v>604</v>
      </c>
      <c r="D17" s="2">
        <v>1</v>
      </c>
      <c r="E17" s="9"/>
      <c r="F17" s="158" t="s">
        <v>605</v>
      </c>
      <c r="G17" s="10">
        <f t="shared" ref="G17:G20" si="3">E17*D17</f>
        <v>0</v>
      </c>
      <c r="H17" s="113"/>
      <c r="I17" s="89"/>
      <c r="J17" s="89"/>
      <c r="K17" s="89"/>
      <c r="L17" s="218">
        <f t="shared" si="1"/>
        <v>1</v>
      </c>
      <c r="M17" s="9"/>
      <c r="N17" s="158" t="s">
        <v>605</v>
      </c>
      <c r="O17" s="10">
        <f t="shared" ref="O17:O20" si="4">M17*L17</f>
        <v>0</v>
      </c>
    </row>
    <row r="18" spans="1:15" ht="13.9" customHeight="1" x14ac:dyDescent="0.35">
      <c r="A18" s="172" t="s">
        <v>646</v>
      </c>
      <c r="B18" s="1" t="s">
        <v>821</v>
      </c>
      <c r="C18" s="1" t="s">
        <v>604</v>
      </c>
      <c r="D18" s="2">
        <v>1</v>
      </c>
      <c r="E18" s="9"/>
      <c r="F18" s="158" t="s">
        <v>605</v>
      </c>
      <c r="G18" s="10">
        <f t="shared" si="3"/>
        <v>0</v>
      </c>
      <c r="H18" s="113"/>
      <c r="I18" s="89"/>
      <c r="J18" s="89"/>
      <c r="K18" s="89"/>
      <c r="L18" s="218">
        <f t="shared" si="1"/>
        <v>1</v>
      </c>
      <c r="M18" s="9"/>
      <c r="N18" s="158" t="s">
        <v>605</v>
      </c>
      <c r="O18" s="10">
        <f t="shared" si="4"/>
        <v>0</v>
      </c>
    </row>
    <row r="19" spans="1:15" ht="13.9" customHeight="1" x14ac:dyDescent="0.35">
      <c r="A19" s="172" t="s">
        <v>646</v>
      </c>
      <c r="B19" s="1" t="s">
        <v>822</v>
      </c>
      <c r="C19" s="1" t="s">
        <v>604</v>
      </c>
      <c r="D19" s="2">
        <v>1</v>
      </c>
      <c r="E19" s="9"/>
      <c r="F19" s="158" t="s">
        <v>605</v>
      </c>
      <c r="G19" s="10">
        <f t="shared" si="3"/>
        <v>0</v>
      </c>
      <c r="H19" s="113"/>
      <c r="I19" s="89"/>
      <c r="J19" s="89"/>
      <c r="K19" s="89"/>
      <c r="L19" s="218">
        <f>D19</f>
        <v>1</v>
      </c>
      <c r="M19" s="9"/>
      <c r="N19" s="158" t="s">
        <v>605</v>
      </c>
      <c r="O19" s="10">
        <f t="shared" si="4"/>
        <v>0</v>
      </c>
    </row>
    <row r="20" spans="1:15" ht="13.9" hidden="1" customHeight="1" x14ac:dyDescent="0.35">
      <c r="A20" s="172" t="s">
        <v>646</v>
      </c>
      <c r="B20" s="1" t="s">
        <v>735</v>
      </c>
      <c r="C20" s="1" t="s">
        <v>604</v>
      </c>
      <c r="D20" s="2">
        <f>VLOOKUP(B20,'INF EXTRACT DATE 06-27-2025'!$B$105:$D$160,3,FALSE)</f>
        <v>1</v>
      </c>
      <c r="E20" s="9"/>
      <c r="F20" s="158" t="s">
        <v>605</v>
      </c>
      <c r="G20" s="10">
        <f t="shared" si="3"/>
        <v>0</v>
      </c>
      <c r="H20" s="113"/>
      <c r="I20" s="89"/>
      <c r="J20" s="89"/>
      <c r="K20" s="89"/>
      <c r="L20" s="218">
        <f>D20</f>
        <v>1</v>
      </c>
      <c r="M20" s="9"/>
      <c r="N20" s="158" t="s">
        <v>605</v>
      </c>
      <c r="O20" s="10">
        <f t="shared" si="4"/>
        <v>0</v>
      </c>
    </row>
    <row r="21" spans="1:15" ht="13.9" customHeight="1" x14ac:dyDescent="0.35">
      <c r="A21" s="172" t="s">
        <v>646</v>
      </c>
      <c r="B21" s="89" t="s">
        <v>643</v>
      </c>
      <c r="C21" s="89" t="s">
        <v>604</v>
      </c>
      <c r="D21" s="2">
        <f>VLOOKUP(B21,'INF EXTRACT DATE 06-27-2025'!$B$105:$D$160,3,FALSE)</f>
        <v>1</v>
      </c>
      <c r="E21" s="9"/>
      <c r="F21" s="158" t="s">
        <v>605</v>
      </c>
      <c r="G21" s="10">
        <f t="shared" ref="G21:G23" si="5">E21*D21</f>
        <v>0</v>
      </c>
      <c r="H21" s="113"/>
      <c r="I21" s="89"/>
      <c r="J21" s="89"/>
      <c r="K21" s="89"/>
      <c r="L21" s="218">
        <f t="shared" si="1"/>
        <v>1</v>
      </c>
      <c r="M21" s="9"/>
      <c r="N21" s="158" t="s">
        <v>605</v>
      </c>
      <c r="O21" s="10">
        <f t="shared" ref="O21:O23" si="6">M21*L21</f>
        <v>0</v>
      </c>
    </row>
    <row r="22" spans="1:15" ht="13.9" customHeight="1" x14ac:dyDescent="0.35">
      <c r="A22" s="172" t="s">
        <v>646</v>
      </c>
      <c r="B22" s="89" t="s">
        <v>645</v>
      </c>
      <c r="C22" s="89" t="s">
        <v>604</v>
      </c>
      <c r="D22" s="2">
        <f>VLOOKUP(B22,'INF EXTRACT DATE 06-27-2025'!$B$105:$D$160,3,FALSE)</f>
        <v>1</v>
      </c>
      <c r="E22" s="9"/>
      <c r="F22" s="158" t="s">
        <v>605</v>
      </c>
      <c r="G22" s="10">
        <f t="shared" si="5"/>
        <v>0</v>
      </c>
      <c r="H22" s="113"/>
      <c r="I22" s="89"/>
      <c r="J22" s="89"/>
      <c r="K22" s="89"/>
      <c r="L22" s="218">
        <f t="shared" si="1"/>
        <v>1</v>
      </c>
      <c r="M22" s="9"/>
      <c r="N22" s="158" t="s">
        <v>605</v>
      </c>
      <c r="O22" s="10">
        <f t="shared" si="6"/>
        <v>0</v>
      </c>
    </row>
    <row r="23" spans="1:15" ht="13.9" customHeight="1" x14ac:dyDescent="0.35">
      <c r="A23" s="172" t="s">
        <v>646</v>
      </c>
      <c r="B23" s="89" t="s">
        <v>644</v>
      </c>
      <c r="C23" s="89" t="s">
        <v>604</v>
      </c>
      <c r="D23" s="2">
        <f>VLOOKUP(B23,'INF EXTRACT DATE 06-27-2025'!$B$105:$D$160,3,FALSE)</f>
        <v>1</v>
      </c>
      <c r="E23" s="9"/>
      <c r="F23" s="158" t="s">
        <v>605</v>
      </c>
      <c r="G23" s="10">
        <f t="shared" si="5"/>
        <v>0</v>
      </c>
      <c r="H23" s="113"/>
      <c r="I23" s="89"/>
      <c r="J23" s="89"/>
      <c r="K23" s="89"/>
      <c r="L23" s="218">
        <f t="shared" si="1"/>
        <v>1</v>
      </c>
      <c r="M23" s="9"/>
      <c r="N23" s="158" t="s">
        <v>605</v>
      </c>
      <c r="O23" s="10">
        <f t="shared" si="6"/>
        <v>0</v>
      </c>
    </row>
    <row r="25" spans="1:15" ht="33.75" customHeight="1" x14ac:dyDescent="0.35">
      <c r="A25" s="231" t="s">
        <v>617</v>
      </c>
      <c r="B25" s="232"/>
      <c r="C25" s="232"/>
      <c r="D25" s="232"/>
      <c r="E25" s="232"/>
      <c r="F25" s="232"/>
      <c r="G25" s="232"/>
    </row>
    <row r="26" spans="1:15" ht="33.75" customHeight="1" x14ac:dyDescent="0.35">
      <c r="A26" s="231" t="s">
        <v>647</v>
      </c>
      <c r="B26" s="232"/>
      <c r="C26" s="232"/>
      <c r="D26" s="232"/>
      <c r="E26" s="232"/>
      <c r="F26" s="232"/>
      <c r="G26" s="232"/>
    </row>
    <row r="27" spans="1:15" ht="33.75" customHeight="1" x14ac:dyDescent="0.35">
      <c r="A27" s="173"/>
      <c r="B27" s="174"/>
      <c r="C27" s="174"/>
      <c r="D27" s="174"/>
      <c r="E27" s="174"/>
      <c r="F27" s="174"/>
      <c r="G27" s="174"/>
    </row>
    <row r="28" spans="1:15" x14ac:dyDescent="0.35">
      <c r="B28" s="148"/>
    </row>
    <row r="29" spans="1:15" x14ac:dyDescent="0.35">
      <c r="B29" s="159" t="s">
        <v>606</v>
      </c>
    </row>
    <row r="30" spans="1:15" x14ac:dyDescent="0.35">
      <c r="B30" s="159" t="s">
        <v>607</v>
      </c>
    </row>
    <row r="31" spans="1:15" x14ac:dyDescent="0.35">
      <c r="B31" s="159" t="s">
        <v>608</v>
      </c>
    </row>
    <row r="32" spans="1:15" x14ac:dyDescent="0.35">
      <c r="B32" s="148"/>
    </row>
  </sheetData>
  <sortState xmlns:xlrd2="http://schemas.microsoft.com/office/spreadsheetml/2017/richdata2" ref="A6:O15">
    <sortCondition ref="B6:B15"/>
  </sortState>
  <mergeCells count="3">
    <mergeCell ref="A1:D1"/>
    <mergeCell ref="A25:G25"/>
    <mergeCell ref="A26:G26"/>
  </mergeCells>
  <hyperlinks>
    <hyperlink ref="B29" r:id="rId1" tooltip="https://calculator.aws/#/addService" display="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xr:uid="{1C781A1D-610C-42DF-BC20-0229FCAF71BF}"/>
    <hyperlink ref="B30" r:id="rId2" tooltip="https://azure.microsoft.com/en-us/pricing/calculator/" display="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xr:uid="{7A0401F8-CAAE-419B-ADF7-8A363807045A}"/>
    <hyperlink ref="B31" r:id="rId3" tooltip="https://cloud.google.com/products/calculator/" display="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xr:uid="{CA8029CD-1AC9-4E72-B9DF-C6A37596F5B3}"/>
  </hyperlinks>
  <pageMargins left="0.7" right="0.7" top="0.75" bottom="0.75" header="0.3" footer="0.3"/>
  <pageSetup orientation="portrait"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285"/>
  <sheetViews>
    <sheetView showGridLines="0" zoomScale="70" zoomScaleNormal="70" workbookViewId="0">
      <selection activeCell="B75" sqref="B75"/>
    </sheetView>
  </sheetViews>
  <sheetFormatPr defaultColWidth="9.26953125" defaultRowHeight="14.5" x14ac:dyDescent="0.35"/>
  <cols>
    <col min="1" max="1" width="21.7265625" bestFit="1" customWidth="1"/>
    <col min="2" max="2" width="93.7265625" bestFit="1" customWidth="1"/>
    <col min="3" max="3" width="11.26953125" bestFit="1" customWidth="1"/>
    <col min="4" max="4" width="15.7265625" style="3" customWidth="1"/>
    <col min="5" max="6" width="15.7265625" customWidth="1"/>
    <col min="7" max="7" width="1.7265625" customWidth="1"/>
    <col min="8" max="8" width="18.7265625" hidden="1" customWidth="1"/>
    <col min="9" max="9" width="77.7265625" hidden="1" customWidth="1"/>
    <col min="10" max="10" width="9.26953125" hidden="1" customWidth="1"/>
    <col min="11" max="13" width="15.7265625" customWidth="1"/>
  </cols>
  <sheetData>
    <row r="1" spans="1:19" ht="17" x14ac:dyDescent="0.4">
      <c r="A1" s="228" t="s">
        <v>262</v>
      </c>
      <c r="B1" s="229"/>
      <c r="C1" s="229"/>
      <c r="D1" s="230"/>
      <c r="E1" s="127" t="s">
        <v>712</v>
      </c>
      <c r="F1" s="5"/>
      <c r="G1" s="113"/>
      <c r="H1" s="122" t="s">
        <v>655</v>
      </c>
      <c r="I1" s="123"/>
      <c r="J1" s="123"/>
      <c r="K1" s="124"/>
      <c r="L1" s="127" t="s">
        <v>761</v>
      </c>
      <c r="M1" s="5"/>
    </row>
    <row r="2" spans="1:19" ht="29" x14ac:dyDescent="0.35">
      <c r="A2" s="6" t="s">
        <v>0</v>
      </c>
      <c r="B2" s="6" t="s">
        <v>1</v>
      </c>
      <c r="C2" s="6" t="s">
        <v>2</v>
      </c>
      <c r="D2" s="5" t="s">
        <v>710</v>
      </c>
      <c r="E2" s="127" t="s">
        <v>711</v>
      </c>
      <c r="F2" s="127" t="s">
        <v>713</v>
      </c>
      <c r="G2" s="113"/>
      <c r="H2" s="6" t="s">
        <v>0</v>
      </c>
      <c r="I2" s="6" t="s">
        <v>1</v>
      </c>
      <c r="J2" s="6" t="s">
        <v>2</v>
      </c>
      <c r="K2" s="5" t="s">
        <v>762</v>
      </c>
      <c r="L2" s="127" t="s">
        <v>763</v>
      </c>
      <c r="M2" s="127" t="s">
        <v>764</v>
      </c>
    </row>
    <row r="3" spans="1:19" x14ac:dyDescent="0.35">
      <c r="A3" s="1" t="s">
        <v>304</v>
      </c>
      <c r="B3" s="1" t="s">
        <v>309</v>
      </c>
      <c r="C3" s="1" t="s">
        <v>3</v>
      </c>
      <c r="D3" s="2">
        <f>VLOOKUP(B3,'MNS EXTRACT DATE 07-23-2025'!$B$4:$D$24,3,FALSE)</f>
        <v>2759.01</v>
      </c>
      <c r="E3" s="8"/>
      <c r="F3" s="10">
        <f>E3*D3</f>
        <v>0</v>
      </c>
      <c r="G3" s="113"/>
      <c r="H3" s="1" t="s">
        <v>304</v>
      </c>
      <c r="I3" s="1" t="s">
        <v>309</v>
      </c>
      <c r="J3" s="1" t="s">
        <v>3</v>
      </c>
      <c r="K3" s="257">
        <v>2706.46</v>
      </c>
      <c r="L3" s="8"/>
      <c r="M3" s="10">
        <f>L3*K3</f>
        <v>0</v>
      </c>
      <c r="S3" s="132"/>
    </row>
    <row r="4" spans="1:19" x14ac:dyDescent="0.35">
      <c r="A4" s="1" t="s">
        <v>304</v>
      </c>
      <c r="B4" s="1" t="s">
        <v>308</v>
      </c>
      <c r="C4" s="1" t="s">
        <v>3</v>
      </c>
      <c r="D4" s="2">
        <f>VLOOKUP(B4,'MNS EXTRACT DATE 07-23-2025'!$B$4:$D$24,3,FALSE)</f>
        <v>2089.69</v>
      </c>
      <c r="E4" s="9"/>
      <c r="F4" s="10">
        <f t="shared" ref="F4:F24" si="0">E4*D4</f>
        <v>0</v>
      </c>
      <c r="G4" s="113"/>
      <c r="H4" s="1" t="s">
        <v>304</v>
      </c>
      <c r="I4" s="1" t="s">
        <v>308</v>
      </c>
      <c r="J4" s="1" t="s">
        <v>3</v>
      </c>
      <c r="K4" s="257">
        <v>2049.89</v>
      </c>
      <c r="L4" s="9"/>
      <c r="M4" s="10">
        <f t="shared" ref="M4:M24" si="1">L4*K4</f>
        <v>0</v>
      </c>
      <c r="S4" s="132"/>
    </row>
    <row r="5" spans="1:19" x14ac:dyDescent="0.35">
      <c r="A5" s="1" t="s">
        <v>304</v>
      </c>
      <c r="B5" s="1" t="s">
        <v>306</v>
      </c>
      <c r="C5" s="1" t="s">
        <v>3</v>
      </c>
      <c r="D5" s="2">
        <f>VLOOKUP(B5,'MNS EXTRACT DATE 07-23-2025'!$B$4:$D$24,3,FALSE)</f>
        <v>684.69</v>
      </c>
      <c r="E5" s="8"/>
      <c r="F5" s="10">
        <f t="shared" si="0"/>
        <v>0</v>
      </c>
      <c r="G5" s="113"/>
      <c r="H5" s="1" t="s">
        <v>304</v>
      </c>
      <c r="I5" s="1" t="s">
        <v>306</v>
      </c>
      <c r="J5" s="1" t="s">
        <v>3</v>
      </c>
      <c r="K5" s="257">
        <v>671.65</v>
      </c>
      <c r="L5" s="8"/>
      <c r="M5" s="10">
        <f t="shared" si="1"/>
        <v>0</v>
      </c>
      <c r="S5" s="132"/>
    </row>
    <row r="6" spans="1:19" x14ac:dyDescent="0.35">
      <c r="A6" s="1" t="s">
        <v>304</v>
      </c>
      <c r="B6" s="1" t="s">
        <v>307</v>
      </c>
      <c r="C6" s="1" t="s">
        <v>3</v>
      </c>
      <c r="D6" s="2">
        <f>VLOOKUP(B6,'MNS EXTRACT DATE 07-23-2025'!$B$4:$D$24,3,FALSE)</f>
        <v>1530.17</v>
      </c>
      <c r="E6" s="9"/>
      <c r="F6" s="10">
        <f t="shared" si="0"/>
        <v>0</v>
      </c>
      <c r="G6" s="113"/>
      <c r="H6" s="1" t="s">
        <v>304</v>
      </c>
      <c r="I6" s="1" t="s">
        <v>307</v>
      </c>
      <c r="J6" s="1" t="s">
        <v>3</v>
      </c>
      <c r="K6" s="257">
        <v>1501.02</v>
      </c>
      <c r="L6" s="9"/>
      <c r="M6" s="10">
        <f t="shared" si="1"/>
        <v>0</v>
      </c>
      <c r="S6" s="132"/>
    </row>
    <row r="7" spans="1:19" x14ac:dyDescent="0.35">
      <c r="A7" s="1" t="s">
        <v>304</v>
      </c>
      <c r="B7" s="1" t="s">
        <v>305</v>
      </c>
      <c r="C7" s="1" t="s">
        <v>3</v>
      </c>
      <c r="D7" s="2">
        <f>VLOOKUP(B7,'MNS EXTRACT DATE 07-23-2025'!$B$4:$D$24,3,FALSE)</f>
        <v>678.69</v>
      </c>
      <c r="E7" s="8"/>
      <c r="F7" s="10">
        <f t="shared" si="0"/>
        <v>0</v>
      </c>
      <c r="G7" s="113"/>
      <c r="H7" s="1" t="s">
        <v>304</v>
      </c>
      <c r="I7" s="1" t="s">
        <v>305</v>
      </c>
      <c r="J7" s="1" t="s">
        <v>3</v>
      </c>
      <c r="K7" s="257">
        <v>665.76</v>
      </c>
      <c r="L7" s="8"/>
      <c r="M7" s="10">
        <f t="shared" si="1"/>
        <v>0</v>
      </c>
      <c r="S7" s="132"/>
    </row>
    <row r="8" spans="1:19" x14ac:dyDescent="0.35">
      <c r="A8" s="1" t="s">
        <v>567</v>
      </c>
      <c r="B8" s="1" t="s">
        <v>310</v>
      </c>
      <c r="C8" s="1" t="s">
        <v>3</v>
      </c>
      <c r="D8" s="2">
        <f>VLOOKUP(B8,'MNS EXTRACT DATE 07-23-2025'!$B$4:$D$24,3,FALSE)</f>
        <v>54.72</v>
      </c>
      <c r="E8" s="9"/>
      <c r="F8" s="10">
        <f t="shared" si="0"/>
        <v>0</v>
      </c>
      <c r="G8" s="113"/>
      <c r="H8" s="1" t="s">
        <v>567</v>
      </c>
      <c r="I8" s="1" t="s">
        <v>310</v>
      </c>
      <c r="J8" s="1" t="s">
        <v>3</v>
      </c>
      <c r="K8" s="257">
        <v>48.31</v>
      </c>
      <c r="L8" s="9"/>
      <c r="M8" s="10">
        <f t="shared" si="1"/>
        <v>0</v>
      </c>
      <c r="S8" s="132"/>
    </row>
    <row r="9" spans="1:19" x14ac:dyDescent="0.35">
      <c r="A9" s="1" t="s">
        <v>567</v>
      </c>
      <c r="B9" s="1" t="s">
        <v>261</v>
      </c>
      <c r="C9" s="1" t="s">
        <v>3</v>
      </c>
      <c r="D9" s="2">
        <f>VLOOKUP(B9,'MNS EXTRACT DATE 07-23-2025'!$B$4:$D$24,3,FALSE)</f>
        <v>1266</v>
      </c>
      <c r="E9" s="8"/>
      <c r="F9" s="10">
        <f t="shared" si="0"/>
        <v>0</v>
      </c>
      <c r="G9" s="113"/>
      <c r="H9" s="1" t="s">
        <v>567</v>
      </c>
      <c r="I9" s="1" t="s">
        <v>261</v>
      </c>
      <c r="J9" s="1" t="s">
        <v>3</v>
      </c>
      <c r="K9" s="257">
        <v>1117.75</v>
      </c>
      <c r="L9" s="8"/>
      <c r="M9" s="10">
        <f t="shared" si="1"/>
        <v>0</v>
      </c>
      <c r="S9" s="132"/>
    </row>
    <row r="10" spans="1:19" x14ac:dyDescent="0.35">
      <c r="A10" s="1" t="s">
        <v>567</v>
      </c>
      <c r="B10" s="1" t="s">
        <v>260</v>
      </c>
      <c r="C10" s="1" t="s">
        <v>3</v>
      </c>
      <c r="D10" s="2">
        <f>VLOOKUP(B10,'MNS EXTRACT DATE 07-23-2025'!$B$4:$D$24,3,FALSE)</f>
        <v>802.69</v>
      </c>
      <c r="E10" s="9"/>
      <c r="F10" s="10">
        <f t="shared" si="0"/>
        <v>0</v>
      </c>
      <c r="G10" s="113"/>
      <c r="H10" s="1" t="s">
        <v>567</v>
      </c>
      <c r="I10" s="1" t="s">
        <v>260</v>
      </c>
      <c r="J10" s="1" t="s">
        <v>3</v>
      </c>
      <c r="K10" s="257">
        <v>708.69</v>
      </c>
      <c r="L10" s="9"/>
      <c r="M10" s="10">
        <f t="shared" si="1"/>
        <v>0</v>
      </c>
      <c r="S10" s="132"/>
    </row>
    <row r="11" spans="1:19" x14ac:dyDescent="0.35">
      <c r="A11" s="1" t="s">
        <v>567</v>
      </c>
      <c r="B11" s="1" t="s">
        <v>259</v>
      </c>
      <c r="C11" s="1" t="s">
        <v>3</v>
      </c>
      <c r="D11" s="2">
        <f>VLOOKUP(B11,'MNS EXTRACT DATE 07-23-2025'!$B$4:$D$24,3,FALSE)</f>
        <v>550.17999999999995</v>
      </c>
      <c r="E11" s="8"/>
      <c r="F11" s="10">
        <f t="shared" si="0"/>
        <v>0</v>
      </c>
      <c r="G11" s="113"/>
      <c r="H11" s="1" t="s">
        <v>567</v>
      </c>
      <c r="I11" s="1" t="s">
        <v>259</v>
      </c>
      <c r="J11" s="1" t="s">
        <v>3</v>
      </c>
      <c r="K11" s="257">
        <v>485.75</v>
      </c>
      <c r="L11" s="8"/>
      <c r="M11" s="10">
        <f t="shared" si="1"/>
        <v>0</v>
      </c>
      <c r="S11" s="132"/>
    </row>
    <row r="12" spans="1:19" x14ac:dyDescent="0.35">
      <c r="A12" s="1" t="s">
        <v>567</v>
      </c>
      <c r="B12" s="1" t="s">
        <v>258</v>
      </c>
      <c r="C12" s="1" t="s">
        <v>3</v>
      </c>
      <c r="D12" s="2">
        <f>VLOOKUP(B12,'MNS EXTRACT DATE 07-23-2025'!$B$4:$D$24,3,FALSE)</f>
        <v>452.74</v>
      </c>
      <c r="E12" s="9"/>
      <c r="F12" s="10">
        <f t="shared" si="0"/>
        <v>0</v>
      </c>
      <c r="G12" s="113"/>
      <c r="H12" s="1" t="s">
        <v>567</v>
      </c>
      <c r="I12" s="1" t="s">
        <v>258</v>
      </c>
      <c r="J12" s="1" t="s">
        <v>3</v>
      </c>
      <c r="K12" s="257">
        <v>399.72</v>
      </c>
      <c r="L12" s="9"/>
      <c r="M12" s="10">
        <f t="shared" si="1"/>
        <v>0</v>
      </c>
      <c r="S12" s="132"/>
    </row>
    <row r="13" spans="1:19" x14ac:dyDescent="0.35">
      <c r="A13" s="1" t="s">
        <v>567</v>
      </c>
      <c r="B13" s="1" t="s">
        <v>257</v>
      </c>
      <c r="C13" s="1" t="s">
        <v>3</v>
      </c>
      <c r="D13" s="2">
        <f>VLOOKUP(B13,'MNS EXTRACT DATE 07-23-2025'!$B$4:$D$24,3,FALSE)</f>
        <v>1736.71</v>
      </c>
      <c r="E13" s="9"/>
      <c r="F13" s="10">
        <f t="shared" si="0"/>
        <v>0</v>
      </c>
      <c r="G13" s="113"/>
      <c r="H13" s="1" t="s">
        <v>567</v>
      </c>
      <c r="I13" s="1" t="s">
        <v>257</v>
      </c>
      <c r="J13" s="1" t="s">
        <v>3</v>
      </c>
      <c r="K13" s="257">
        <v>1533.34</v>
      </c>
      <c r="L13" s="9"/>
      <c r="M13" s="10">
        <f t="shared" si="1"/>
        <v>0</v>
      </c>
      <c r="S13" s="132"/>
    </row>
    <row r="14" spans="1:19" x14ac:dyDescent="0.35">
      <c r="A14" s="1" t="s">
        <v>567</v>
      </c>
      <c r="B14" s="1" t="s">
        <v>256</v>
      </c>
      <c r="C14" s="1" t="s">
        <v>3</v>
      </c>
      <c r="D14" s="2">
        <f>VLOOKUP(B14,'MNS EXTRACT DATE 07-23-2025'!$B$4:$D$24,3,FALSE)</f>
        <v>1203.8</v>
      </c>
      <c r="E14" s="8"/>
      <c r="F14" s="10">
        <f t="shared" si="0"/>
        <v>0</v>
      </c>
      <c r="G14" s="113"/>
      <c r="H14" s="1" t="s">
        <v>567</v>
      </c>
      <c r="I14" s="1" t="s">
        <v>256</v>
      </c>
      <c r="J14" s="1" t="s">
        <v>3</v>
      </c>
      <c r="K14" s="257">
        <v>1062.83</v>
      </c>
      <c r="L14" s="8"/>
      <c r="M14" s="10">
        <f t="shared" si="1"/>
        <v>0</v>
      </c>
      <c r="S14" s="132"/>
    </row>
    <row r="15" spans="1:19" x14ac:dyDescent="0.35">
      <c r="A15" s="1" t="s">
        <v>567</v>
      </c>
      <c r="B15" s="1" t="s">
        <v>255</v>
      </c>
      <c r="C15" s="1" t="s">
        <v>3</v>
      </c>
      <c r="D15" s="2">
        <f>VLOOKUP(B15,'MNS EXTRACT DATE 07-23-2025'!$B$4:$D$24,3,FALSE)</f>
        <v>636.4</v>
      </c>
      <c r="E15" s="9"/>
      <c r="F15" s="10">
        <f t="shared" si="0"/>
        <v>0</v>
      </c>
      <c r="G15" s="113"/>
      <c r="H15" s="1" t="s">
        <v>567</v>
      </c>
      <c r="I15" s="1" t="s">
        <v>255</v>
      </c>
      <c r="J15" s="1" t="s">
        <v>3</v>
      </c>
      <c r="K15" s="257">
        <v>561.88</v>
      </c>
      <c r="L15" s="9"/>
      <c r="M15" s="10">
        <f t="shared" si="1"/>
        <v>0</v>
      </c>
      <c r="S15" s="132"/>
    </row>
    <row r="16" spans="1:19" x14ac:dyDescent="0.35">
      <c r="A16" s="1" t="s">
        <v>567</v>
      </c>
      <c r="B16" s="1" t="s">
        <v>427</v>
      </c>
      <c r="C16" s="1" t="s">
        <v>428</v>
      </c>
      <c r="D16" s="2">
        <f>VLOOKUP(B16,'MNS EXTRACT DATE 07-23-2025'!$B$4:$D$24,3,FALSE)</f>
        <v>2.5299999999999998</v>
      </c>
      <c r="E16" s="9"/>
      <c r="F16" s="10">
        <f t="shared" si="0"/>
        <v>0</v>
      </c>
      <c r="G16" s="113"/>
      <c r="H16" s="1" t="s">
        <v>567</v>
      </c>
      <c r="I16" s="1" t="s">
        <v>427</v>
      </c>
      <c r="J16" s="1" t="s">
        <v>428</v>
      </c>
      <c r="K16" s="257">
        <v>2.23</v>
      </c>
      <c r="L16" s="9"/>
      <c r="M16" s="10">
        <f t="shared" si="1"/>
        <v>0</v>
      </c>
      <c r="S16" s="132"/>
    </row>
    <row r="17" spans="1:19" x14ac:dyDescent="0.35">
      <c r="A17" s="1" t="s">
        <v>567</v>
      </c>
      <c r="B17" s="1" t="s">
        <v>668</v>
      </c>
      <c r="C17" s="1" t="s">
        <v>428</v>
      </c>
      <c r="D17" s="2">
        <f>VLOOKUP(B17,'MNS EXTRACT DATE 07-23-2025'!$B$4:$D$24,3,FALSE)</f>
        <v>2.36</v>
      </c>
      <c r="E17" s="9"/>
      <c r="F17" s="10">
        <f t="shared" si="0"/>
        <v>0</v>
      </c>
      <c r="G17" s="113"/>
      <c r="H17" s="1"/>
      <c r="I17" s="1"/>
      <c r="J17" s="1"/>
      <c r="K17" s="257">
        <v>2.09</v>
      </c>
      <c r="L17" s="9"/>
      <c r="M17" s="10">
        <f t="shared" si="1"/>
        <v>0</v>
      </c>
      <c r="S17" s="132"/>
    </row>
    <row r="18" spans="1:19" x14ac:dyDescent="0.35">
      <c r="A18" s="1" t="s">
        <v>567</v>
      </c>
      <c r="B18" s="1" t="s">
        <v>669</v>
      </c>
      <c r="C18" s="1" t="s">
        <v>428</v>
      </c>
      <c r="D18" s="2">
        <f>VLOOKUP(B18,'MNS EXTRACT DATE 07-23-2025'!$B$4:$D$24,3,FALSE)</f>
        <v>34.85</v>
      </c>
      <c r="E18" s="9"/>
      <c r="F18" s="10">
        <f t="shared" si="0"/>
        <v>0</v>
      </c>
      <c r="G18" s="113"/>
      <c r="H18" s="1"/>
      <c r="I18" s="1"/>
      <c r="J18" s="1"/>
      <c r="K18" s="257">
        <v>30.77</v>
      </c>
      <c r="L18" s="9"/>
      <c r="M18" s="10">
        <f t="shared" si="1"/>
        <v>0</v>
      </c>
      <c r="S18" s="132"/>
    </row>
    <row r="19" spans="1:19" x14ac:dyDescent="0.35">
      <c r="A19" s="1" t="s">
        <v>253</v>
      </c>
      <c r="B19" s="207" t="s">
        <v>760</v>
      </c>
      <c r="C19" s="1" t="s">
        <v>252</v>
      </c>
      <c r="D19" s="2">
        <f>VLOOKUP(B19,'MNS EXTRACT DATE 07-23-2025'!$B$4:$D$24,3,FALSE)</f>
        <v>2.12</v>
      </c>
      <c r="E19" s="9"/>
      <c r="F19" s="10">
        <f t="shared" si="0"/>
        <v>0</v>
      </c>
      <c r="G19" s="113"/>
      <c r="H19" s="1" t="s">
        <v>253</v>
      </c>
      <c r="I19" s="1" t="s">
        <v>254</v>
      </c>
      <c r="J19" s="1" t="s">
        <v>252</v>
      </c>
      <c r="K19" s="257">
        <v>3.1</v>
      </c>
      <c r="L19" s="9"/>
      <c r="M19" s="10">
        <f t="shared" si="1"/>
        <v>0</v>
      </c>
      <c r="S19" s="132"/>
    </row>
    <row r="20" spans="1:19" x14ac:dyDescent="0.35">
      <c r="A20" s="1" t="s">
        <v>248</v>
      </c>
      <c r="B20" s="1" t="s">
        <v>251</v>
      </c>
      <c r="C20" s="1" t="s">
        <v>246</v>
      </c>
      <c r="D20" s="2">
        <f>VLOOKUP(B20,'MNS EXTRACT DATE 07-23-2025'!$B$4:$D$24,3,FALSE)</f>
        <v>11.95</v>
      </c>
      <c r="E20" s="9"/>
      <c r="F20" s="10">
        <f t="shared" si="0"/>
        <v>0</v>
      </c>
      <c r="G20" s="113"/>
      <c r="H20" s="1" t="s">
        <v>248</v>
      </c>
      <c r="I20" s="1" t="s">
        <v>251</v>
      </c>
      <c r="J20" s="1" t="s">
        <v>246</v>
      </c>
      <c r="K20" s="257">
        <v>10.55</v>
      </c>
      <c r="L20" s="9"/>
      <c r="M20" s="10">
        <f t="shared" si="1"/>
        <v>0</v>
      </c>
      <c r="S20" s="132"/>
    </row>
    <row r="21" spans="1:19" hidden="1" x14ac:dyDescent="0.35">
      <c r="A21" s="1" t="s">
        <v>248</v>
      </c>
      <c r="B21" s="177" t="s">
        <v>250</v>
      </c>
      <c r="C21" s="1" t="s">
        <v>246</v>
      </c>
      <c r="D21" s="2" t="e">
        <f>VLOOKUP(B21,'MNS EXTRACT DATE 07-23-2025'!$B$4:$D$24,3,FALSE)</f>
        <v>#N/A</v>
      </c>
      <c r="E21" s="8"/>
      <c r="F21" s="10" t="e">
        <f t="shared" si="0"/>
        <v>#N/A</v>
      </c>
      <c r="G21" s="113"/>
      <c r="H21" s="1" t="s">
        <v>248</v>
      </c>
      <c r="I21" s="1" t="s">
        <v>250</v>
      </c>
      <c r="J21" s="1" t="s">
        <v>246</v>
      </c>
      <c r="K21" s="257" t="e">
        <f t="shared" ref="K21" si="2">D21</f>
        <v>#N/A</v>
      </c>
      <c r="L21" s="8"/>
      <c r="M21" s="10" t="e">
        <f t="shared" si="1"/>
        <v>#N/A</v>
      </c>
      <c r="S21" s="132"/>
    </row>
    <row r="22" spans="1:19" x14ac:dyDescent="0.35">
      <c r="A22" s="1" t="s">
        <v>248</v>
      </c>
      <c r="B22" s="1" t="s">
        <v>249</v>
      </c>
      <c r="C22" s="1" t="s">
        <v>246</v>
      </c>
      <c r="D22" s="2">
        <f>VLOOKUP(B22,'MNS EXTRACT DATE 07-23-2025'!$B$4:$D$24,3,FALSE)</f>
        <v>43.09</v>
      </c>
      <c r="E22" s="9"/>
      <c r="F22" s="10">
        <f t="shared" si="0"/>
        <v>0</v>
      </c>
      <c r="G22" s="113"/>
      <c r="H22" s="1" t="s">
        <v>248</v>
      </c>
      <c r="I22" s="1" t="s">
        <v>249</v>
      </c>
      <c r="J22" s="1" t="s">
        <v>246</v>
      </c>
      <c r="K22" s="257">
        <v>38.049999999999997</v>
      </c>
      <c r="L22" s="9"/>
      <c r="M22" s="10">
        <f t="shared" si="1"/>
        <v>0</v>
      </c>
      <c r="S22" s="132"/>
    </row>
    <row r="23" spans="1:19" x14ac:dyDescent="0.35">
      <c r="A23" s="1" t="s">
        <v>248</v>
      </c>
      <c r="B23" s="1" t="s">
        <v>247</v>
      </c>
      <c r="C23" s="1" t="s">
        <v>246</v>
      </c>
      <c r="D23" s="2">
        <f>VLOOKUP(B23,'MNS EXTRACT DATE 07-23-2025'!$B$4:$D$24,3,FALSE)</f>
        <v>128.75</v>
      </c>
      <c r="E23" s="9"/>
      <c r="F23" s="10">
        <f t="shared" si="0"/>
        <v>0</v>
      </c>
      <c r="G23" s="113"/>
      <c r="H23" s="1" t="s">
        <v>248</v>
      </c>
      <c r="I23" s="1" t="s">
        <v>247</v>
      </c>
      <c r="J23" s="1" t="s">
        <v>246</v>
      </c>
      <c r="K23" s="257">
        <v>113.67</v>
      </c>
      <c r="L23" s="9"/>
      <c r="M23" s="10">
        <f t="shared" si="1"/>
        <v>0</v>
      </c>
      <c r="S23" s="132"/>
    </row>
    <row r="24" spans="1:19" x14ac:dyDescent="0.35">
      <c r="A24" s="1" t="s">
        <v>245</v>
      </c>
      <c r="B24" s="1" t="s">
        <v>244</v>
      </c>
      <c r="C24" s="1" t="s">
        <v>220</v>
      </c>
      <c r="D24" s="2">
        <f>VLOOKUP(B24,'MNS EXTRACT DATE 07-23-2025'!$B$4:$D$24,3,FALSE)</f>
        <v>15</v>
      </c>
      <c r="E24" s="9"/>
      <c r="F24" s="10">
        <f t="shared" si="0"/>
        <v>0</v>
      </c>
      <c r="G24" s="113"/>
      <c r="H24" s="1" t="s">
        <v>245</v>
      </c>
      <c r="I24" s="1" t="s">
        <v>244</v>
      </c>
      <c r="J24" s="1" t="s">
        <v>220</v>
      </c>
      <c r="K24" s="257">
        <v>15.57</v>
      </c>
      <c r="L24" s="9"/>
      <c r="M24" s="10">
        <f t="shared" si="1"/>
        <v>0</v>
      </c>
      <c r="S24" s="132"/>
    </row>
    <row r="25" spans="1:19" x14ac:dyDescent="0.35">
      <c r="G25" s="113"/>
      <c r="K25" s="3"/>
      <c r="S25" s="132"/>
    </row>
    <row r="26" spans="1:19" ht="17" x14ac:dyDescent="0.4">
      <c r="A26" s="228" t="s">
        <v>243</v>
      </c>
      <c r="B26" s="229"/>
      <c r="C26" s="229"/>
      <c r="D26" s="230"/>
      <c r="E26" s="127" t="s">
        <v>712</v>
      </c>
      <c r="F26" s="5"/>
      <c r="G26" s="113"/>
      <c r="H26" s="122" t="s">
        <v>656</v>
      </c>
      <c r="I26" s="123"/>
      <c r="J26" s="123"/>
      <c r="K26" s="124"/>
      <c r="L26" s="127" t="s">
        <v>761</v>
      </c>
      <c r="M26" s="5"/>
      <c r="S26" s="132"/>
    </row>
    <row r="27" spans="1:19" ht="29" x14ac:dyDescent="0.35">
      <c r="A27" s="6" t="s">
        <v>0</v>
      </c>
      <c r="B27" s="6" t="s">
        <v>1</v>
      </c>
      <c r="C27" s="6" t="s">
        <v>2</v>
      </c>
      <c r="D27" s="5" t="s">
        <v>710</v>
      </c>
      <c r="E27" s="127" t="s">
        <v>711</v>
      </c>
      <c r="F27" s="127" t="s">
        <v>713</v>
      </c>
      <c r="G27" s="113"/>
      <c r="H27" s="6" t="s">
        <v>0</v>
      </c>
      <c r="I27" s="6" t="s">
        <v>1</v>
      </c>
      <c r="J27" s="6" t="s">
        <v>2</v>
      </c>
      <c r="K27" s="5" t="s">
        <v>762</v>
      </c>
      <c r="L27" s="127" t="s">
        <v>763</v>
      </c>
      <c r="M27" s="127" t="s">
        <v>764</v>
      </c>
      <c r="S27" s="132"/>
    </row>
    <row r="28" spans="1:19" x14ac:dyDescent="0.35">
      <c r="A28" s="1" t="s">
        <v>241</v>
      </c>
      <c r="B28" s="1" t="s">
        <v>242</v>
      </c>
      <c r="C28" s="1" t="s">
        <v>239</v>
      </c>
      <c r="D28" s="2">
        <f>VLOOKUP(B28,'MNS EXTRACT DATE 07-23-2025'!$B$28:$D$53,3,FALSE)</f>
        <v>0.09</v>
      </c>
      <c r="E28" s="8"/>
      <c r="F28" s="10">
        <f t="shared" ref="F28:F53" si="3">E28*D28</f>
        <v>0</v>
      </c>
      <c r="G28" s="113"/>
      <c r="H28" s="1" t="s">
        <v>241</v>
      </c>
      <c r="I28" s="1" t="s">
        <v>242</v>
      </c>
      <c r="J28" s="1" t="s">
        <v>239</v>
      </c>
      <c r="K28" s="257">
        <v>0.09</v>
      </c>
      <c r="L28" s="8"/>
      <c r="M28" s="10">
        <f t="shared" ref="M28:M53" si="4">L28*K28</f>
        <v>0</v>
      </c>
      <c r="S28" s="132"/>
    </row>
    <row r="29" spans="1:19" x14ac:dyDescent="0.35">
      <c r="A29" s="1" t="s">
        <v>241</v>
      </c>
      <c r="B29" s="1" t="s">
        <v>240</v>
      </c>
      <c r="C29" s="1" t="s">
        <v>239</v>
      </c>
      <c r="D29" s="2">
        <f>VLOOKUP(B29,'MNS EXTRACT DATE 07-23-2025'!$B$28:$D$53,3,FALSE)</f>
        <v>0.02</v>
      </c>
      <c r="E29" s="9"/>
      <c r="F29" s="10">
        <f t="shared" si="3"/>
        <v>0</v>
      </c>
      <c r="G29" s="113"/>
      <c r="H29" s="1" t="s">
        <v>241</v>
      </c>
      <c r="I29" s="1" t="s">
        <v>240</v>
      </c>
      <c r="J29" s="1" t="s">
        <v>239</v>
      </c>
      <c r="K29" s="257">
        <v>0.02</v>
      </c>
      <c r="L29" s="9"/>
      <c r="M29" s="10">
        <f t="shared" si="4"/>
        <v>0</v>
      </c>
      <c r="S29" s="132"/>
    </row>
    <row r="30" spans="1:19" x14ac:dyDescent="0.35">
      <c r="A30" s="1" t="s">
        <v>241</v>
      </c>
      <c r="B30" s="1" t="s">
        <v>628</v>
      </c>
      <c r="C30" s="1" t="s">
        <v>214</v>
      </c>
      <c r="D30" s="2">
        <f>VLOOKUP(B30,'MNS EXTRACT DATE 07-23-2025'!$B$28:$D$53,3,FALSE)</f>
        <v>11.55</v>
      </c>
      <c r="E30" s="9"/>
      <c r="F30" s="10">
        <f t="shared" ref="F30:F40" si="5">E30*D30</f>
        <v>0</v>
      </c>
      <c r="G30" s="113"/>
      <c r="H30" s="1" t="s">
        <v>241</v>
      </c>
      <c r="I30" s="1" t="s">
        <v>240</v>
      </c>
      <c r="J30" s="1" t="s">
        <v>239</v>
      </c>
      <c r="K30" s="257">
        <v>11.33</v>
      </c>
      <c r="L30" s="9"/>
      <c r="M30" s="10">
        <f t="shared" ref="M30:M40" si="6">L30*K30</f>
        <v>0</v>
      </c>
      <c r="S30" s="132"/>
    </row>
    <row r="31" spans="1:19" x14ac:dyDescent="0.35">
      <c r="A31" s="1" t="s">
        <v>241</v>
      </c>
      <c r="B31" s="1" t="s">
        <v>629</v>
      </c>
      <c r="C31" s="1" t="s">
        <v>214</v>
      </c>
      <c r="D31" s="2">
        <f>VLOOKUP(B31,'MNS EXTRACT DATE 07-23-2025'!$B$28:$D$53,3,FALSE)</f>
        <v>28.88</v>
      </c>
      <c r="E31" s="9"/>
      <c r="F31" s="10">
        <f t="shared" si="5"/>
        <v>0</v>
      </c>
      <c r="G31" s="113"/>
      <c r="H31" s="1" t="s">
        <v>241</v>
      </c>
      <c r="I31" s="1" t="s">
        <v>240</v>
      </c>
      <c r="J31" s="1" t="s">
        <v>239</v>
      </c>
      <c r="K31" s="257">
        <v>28.33</v>
      </c>
      <c r="L31" s="9"/>
      <c r="M31" s="10">
        <f t="shared" si="6"/>
        <v>0</v>
      </c>
      <c r="S31" s="132"/>
    </row>
    <row r="32" spans="1:19" x14ac:dyDescent="0.35">
      <c r="A32" s="1" t="s">
        <v>241</v>
      </c>
      <c r="B32" s="1" t="s">
        <v>630</v>
      </c>
      <c r="C32" s="1" t="s">
        <v>214</v>
      </c>
      <c r="D32" s="2">
        <f>VLOOKUP(B32,'MNS EXTRACT DATE 07-23-2025'!$B$28:$D$53,3,FALSE)</f>
        <v>52.5</v>
      </c>
      <c r="E32" s="9"/>
      <c r="F32" s="10">
        <f t="shared" si="5"/>
        <v>0</v>
      </c>
      <c r="G32" s="113"/>
      <c r="H32" s="1" t="s">
        <v>241</v>
      </c>
      <c r="I32" s="1" t="s">
        <v>240</v>
      </c>
      <c r="J32" s="1" t="s">
        <v>239</v>
      </c>
      <c r="K32" s="257">
        <v>51.5</v>
      </c>
      <c r="L32" s="9"/>
      <c r="M32" s="10">
        <f t="shared" si="6"/>
        <v>0</v>
      </c>
      <c r="S32" s="132"/>
    </row>
    <row r="33" spans="1:19" x14ac:dyDescent="0.35">
      <c r="A33" s="1" t="s">
        <v>241</v>
      </c>
      <c r="B33" s="1" t="s">
        <v>631</v>
      </c>
      <c r="C33" s="1" t="s">
        <v>214</v>
      </c>
      <c r="D33" s="2">
        <f>VLOOKUP(B33,'MNS EXTRACT DATE 07-23-2025'!$B$28:$D$53,3,FALSE)</f>
        <v>10.24</v>
      </c>
      <c r="E33" s="9"/>
      <c r="F33" s="10">
        <f t="shared" si="5"/>
        <v>0</v>
      </c>
      <c r="G33" s="113"/>
      <c r="H33" s="1" t="s">
        <v>241</v>
      </c>
      <c r="I33" s="1" t="s">
        <v>240</v>
      </c>
      <c r="J33" s="1" t="s">
        <v>239</v>
      </c>
      <c r="K33" s="257">
        <v>10.039999999999999</v>
      </c>
      <c r="L33" s="9"/>
      <c r="M33" s="10">
        <f t="shared" si="6"/>
        <v>0</v>
      </c>
      <c r="S33" s="132"/>
    </row>
    <row r="34" spans="1:19" x14ac:dyDescent="0.35">
      <c r="A34" s="1" t="s">
        <v>241</v>
      </c>
      <c r="B34" s="1" t="s">
        <v>632</v>
      </c>
      <c r="C34" s="1" t="s">
        <v>214</v>
      </c>
      <c r="D34" s="2">
        <f>VLOOKUP(B34,'MNS EXTRACT DATE 07-23-2025'!$B$28:$D$53,3,FALSE)</f>
        <v>31.5</v>
      </c>
      <c r="E34" s="9"/>
      <c r="F34" s="10">
        <f t="shared" si="5"/>
        <v>0</v>
      </c>
      <c r="G34" s="113"/>
      <c r="H34" s="1" t="s">
        <v>241</v>
      </c>
      <c r="I34" s="1" t="s">
        <v>240</v>
      </c>
      <c r="J34" s="1" t="s">
        <v>239</v>
      </c>
      <c r="K34" s="257">
        <v>30.9</v>
      </c>
      <c r="L34" s="9"/>
      <c r="M34" s="10">
        <f t="shared" si="6"/>
        <v>0</v>
      </c>
      <c r="S34" s="132"/>
    </row>
    <row r="35" spans="1:19" x14ac:dyDescent="0.35">
      <c r="A35" s="1" t="s">
        <v>241</v>
      </c>
      <c r="B35" s="1" t="s">
        <v>633</v>
      </c>
      <c r="C35" s="1" t="s">
        <v>214</v>
      </c>
      <c r="D35" s="2">
        <f>VLOOKUP(B35,'MNS EXTRACT DATE 07-23-2025'!$B$28:$D$53,3,FALSE)</f>
        <v>26.25</v>
      </c>
      <c r="E35" s="9"/>
      <c r="F35" s="10">
        <f t="shared" si="5"/>
        <v>0</v>
      </c>
      <c r="G35" s="113"/>
      <c r="H35" s="1" t="s">
        <v>241</v>
      </c>
      <c r="I35" s="1" t="s">
        <v>240</v>
      </c>
      <c r="J35" s="1" t="s">
        <v>239</v>
      </c>
      <c r="K35" s="257">
        <v>25.75</v>
      </c>
      <c r="L35" s="9"/>
      <c r="M35" s="10">
        <f t="shared" si="6"/>
        <v>0</v>
      </c>
      <c r="S35" s="132"/>
    </row>
    <row r="36" spans="1:19" x14ac:dyDescent="0.35">
      <c r="A36" s="1" t="s">
        <v>241</v>
      </c>
      <c r="B36" s="1" t="s">
        <v>634</v>
      </c>
      <c r="C36" s="1" t="s">
        <v>214</v>
      </c>
      <c r="D36" s="2">
        <f>VLOOKUP(B36,'MNS EXTRACT DATE 07-23-2025'!$B$28:$D$53,3,FALSE)</f>
        <v>175.35</v>
      </c>
      <c r="E36" s="9"/>
      <c r="F36" s="10">
        <f t="shared" si="5"/>
        <v>0</v>
      </c>
      <c r="G36" s="113"/>
      <c r="H36" s="1" t="s">
        <v>241</v>
      </c>
      <c r="I36" s="1" t="s">
        <v>240</v>
      </c>
      <c r="J36" s="1" t="s">
        <v>239</v>
      </c>
      <c r="K36" s="257">
        <v>172.01</v>
      </c>
      <c r="L36" s="9"/>
      <c r="M36" s="10">
        <f t="shared" si="6"/>
        <v>0</v>
      </c>
      <c r="S36" s="132"/>
    </row>
    <row r="37" spans="1:19" x14ac:dyDescent="0.35">
      <c r="A37" s="1" t="s">
        <v>241</v>
      </c>
      <c r="B37" s="1" t="s">
        <v>635</v>
      </c>
      <c r="C37" s="1" t="s">
        <v>214</v>
      </c>
      <c r="D37" s="2">
        <f>VLOOKUP(B37,'MNS EXTRACT DATE 07-23-2025'!$B$28:$D$53,3,FALSE)</f>
        <v>4095</v>
      </c>
      <c r="E37" s="9"/>
      <c r="F37" s="10">
        <f t="shared" si="5"/>
        <v>0</v>
      </c>
      <c r="G37" s="113"/>
      <c r="H37" s="1" t="s">
        <v>241</v>
      </c>
      <c r="I37" s="1" t="s">
        <v>240</v>
      </c>
      <c r="J37" s="1" t="s">
        <v>239</v>
      </c>
      <c r="K37" s="257">
        <v>4017</v>
      </c>
      <c r="L37" s="9"/>
      <c r="M37" s="10">
        <f t="shared" si="6"/>
        <v>0</v>
      </c>
      <c r="S37" s="132"/>
    </row>
    <row r="38" spans="1:19" x14ac:dyDescent="0.35">
      <c r="A38" s="1" t="s">
        <v>241</v>
      </c>
      <c r="B38" s="1" t="s">
        <v>636</v>
      </c>
      <c r="C38" s="1" t="s">
        <v>214</v>
      </c>
      <c r="D38" s="2">
        <f>VLOOKUP(B38,'MNS EXTRACT DATE 07-23-2025'!$B$28:$D$53,3,FALSE)</f>
        <v>507.15</v>
      </c>
      <c r="E38" s="9"/>
      <c r="F38" s="10">
        <f t="shared" si="5"/>
        <v>0</v>
      </c>
      <c r="G38" s="113"/>
      <c r="H38" s="1" t="s">
        <v>241</v>
      </c>
      <c r="I38" s="1" t="s">
        <v>240</v>
      </c>
      <c r="J38" s="1" t="s">
        <v>239</v>
      </c>
      <c r="K38" s="257">
        <v>497.49</v>
      </c>
      <c r="L38" s="9"/>
      <c r="M38" s="10">
        <f t="shared" si="6"/>
        <v>0</v>
      </c>
      <c r="S38" s="132"/>
    </row>
    <row r="39" spans="1:19" x14ac:dyDescent="0.35">
      <c r="A39" s="1" t="s">
        <v>241</v>
      </c>
      <c r="B39" s="1" t="s">
        <v>637</v>
      </c>
      <c r="C39" s="1" t="s">
        <v>214</v>
      </c>
      <c r="D39" s="2">
        <f>VLOOKUP(B39,'MNS EXTRACT DATE 07-23-2025'!$B$28:$D$53,3,FALSE)</f>
        <v>73.5</v>
      </c>
      <c r="E39" s="9"/>
      <c r="F39" s="10">
        <f t="shared" si="5"/>
        <v>0</v>
      </c>
      <c r="G39" s="113"/>
      <c r="H39" s="1" t="s">
        <v>241</v>
      </c>
      <c r="I39" s="1" t="s">
        <v>240</v>
      </c>
      <c r="J39" s="1" t="s">
        <v>239</v>
      </c>
      <c r="K39" s="257">
        <v>72.099999999999994</v>
      </c>
      <c r="L39" s="9"/>
      <c r="M39" s="10">
        <f t="shared" si="6"/>
        <v>0</v>
      </c>
      <c r="S39" s="132"/>
    </row>
    <row r="40" spans="1:19" x14ac:dyDescent="0.35">
      <c r="A40" s="1" t="s">
        <v>241</v>
      </c>
      <c r="B40" s="1" t="s">
        <v>638</v>
      </c>
      <c r="C40" s="1" t="s">
        <v>214</v>
      </c>
      <c r="D40" s="2">
        <f>VLOOKUP(B40,'MNS EXTRACT DATE 07-23-2025'!$B$28:$D$53,3,FALSE)</f>
        <v>1272.5999999999999</v>
      </c>
      <c r="E40" s="9"/>
      <c r="F40" s="10">
        <f t="shared" si="5"/>
        <v>0</v>
      </c>
      <c r="G40" s="113"/>
      <c r="H40" s="1" t="s">
        <v>241</v>
      </c>
      <c r="I40" s="1" t="s">
        <v>240</v>
      </c>
      <c r="J40" s="1" t="s">
        <v>239</v>
      </c>
      <c r="K40" s="257">
        <v>1248.3599999999999</v>
      </c>
      <c r="L40" s="9"/>
      <c r="M40" s="10">
        <f t="shared" si="6"/>
        <v>0</v>
      </c>
      <c r="S40" s="132"/>
    </row>
    <row r="41" spans="1:19" x14ac:dyDescent="0.35">
      <c r="A41" s="1" t="s">
        <v>238</v>
      </c>
      <c r="B41" s="1" t="s">
        <v>237</v>
      </c>
      <c r="C41" s="1" t="s">
        <v>236</v>
      </c>
      <c r="D41" s="2">
        <f>VLOOKUP(B41,'MNS EXTRACT DATE 07-23-2025'!$B$28:$D$53,3,FALSE)</f>
        <v>0.14000000000000001</v>
      </c>
      <c r="E41" s="8"/>
      <c r="F41" s="10">
        <f t="shared" si="3"/>
        <v>0</v>
      </c>
      <c r="G41" s="113"/>
      <c r="H41" s="1" t="s">
        <v>238</v>
      </c>
      <c r="I41" s="1" t="s">
        <v>237</v>
      </c>
      <c r="J41" s="1" t="s">
        <v>236</v>
      </c>
      <c r="K41" s="257">
        <v>0.14000000000000001</v>
      </c>
      <c r="L41" s="8"/>
      <c r="M41" s="10">
        <f t="shared" si="4"/>
        <v>0</v>
      </c>
      <c r="S41" s="132"/>
    </row>
    <row r="42" spans="1:19" x14ac:dyDescent="0.35">
      <c r="A42" s="1" t="s">
        <v>235</v>
      </c>
      <c r="B42" s="1" t="s">
        <v>234</v>
      </c>
      <c r="C42" s="1" t="s">
        <v>220</v>
      </c>
      <c r="D42" s="2">
        <f>VLOOKUP(B42,'MNS EXTRACT DATE 07-23-2025'!$B$28:$D$53,3,FALSE)</f>
        <v>156.88999999999999</v>
      </c>
      <c r="E42" s="9"/>
      <c r="F42" s="10">
        <f t="shared" si="3"/>
        <v>0</v>
      </c>
      <c r="G42" s="113"/>
      <c r="H42" s="1" t="s">
        <v>235</v>
      </c>
      <c r="I42" s="1" t="s">
        <v>234</v>
      </c>
      <c r="J42" s="1" t="s">
        <v>220</v>
      </c>
      <c r="K42" s="257">
        <v>152.37</v>
      </c>
      <c r="L42" s="9"/>
      <c r="M42" s="10">
        <f t="shared" si="4"/>
        <v>0</v>
      </c>
      <c r="S42" s="132"/>
    </row>
    <row r="43" spans="1:19" x14ac:dyDescent="0.35">
      <c r="A43" s="1" t="s">
        <v>220</v>
      </c>
      <c r="B43" s="1" t="s">
        <v>233</v>
      </c>
      <c r="C43" s="1" t="s">
        <v>232</v>
      </c>
      <c r="D43" s="2">
        <f>VLOOKUP(B43,'MNS EXTRACT DATE 07-23-2025'!$B$28:$D$53,3,FALSE)</f>
        <v>41.59</v>
      </c>
      <c r="E43" s="8"/>
      <c r="F43" s="10">
        <f t="shared" si="3"/>
        <v>0</v>
      </c>
      <c r="G43" s="113"/>
      <c r="H43" s="1" t="s">
        <v>220</v>
      </c>
      <c r="I43" s="1" t="s">
        <v>233</v>
      </c>
      <c r="J43" s="1" t="s">
        <v>232</v>
      </c>
      <c r="K43" s="257">
        <v>46.5</v>
      </c>
      <c r="L43" s="8"/>
      <c r="M43" s="10">
        <f t="shared" si="4"/>
        <v>0</v>
      </c>
      <c r="S43" s="132"/>
    </row>
    <row r="44" spans="1:19" x14ac:dyDescent="0.35">
      <c r="A44" s="1" t="s">
        <v>220</v>
      </c>
      <c r="B44" s="1" t="s">
        <v>231</v>
      </c>
      <c r="C44" s="1" t="s">
        <v>230</v>
      </c>
      <c r="D44" s="2">
        <f>VLOOKUP(B44,'MNS EXTRACT DATE 07-23-2025'!$B$28:$D$53,3,FALSE)</f>
        <v>948.53</v>
      </c>
      <c r="E44" s="9"/>
      <c r="F44" s="10">
        <f t="shared" si="3"/>
        <v>0</v>
      </c>
      <c r="G44" s="113"/>
      <c r="H44" s="1" t="s">
        <v>220</v>
      </c>
      <c r="I44" s="1" t="s">
        <v>231</v>
      </c>
      <c r="J44" s="1" t="s">
        <v>230</v>
      </c>
      <c r="K44" s="257">
        <v>1060.71</v>
      </c>
      <c r="L44" s="9"/>
      <c r="M44" s="10">
        <f t="shared" si="4"/>
        <v>0</v>
      </c>
      <c r="S44" s="132"/>
    </row>
    <row r="45" spans="1:19" x14ac:dyDescent="0.35">
      <c r="A45" s="1" t="s">
        <v>220</v>
      </c>
      <c r="B45" s="1" t="s">
        <v>229</v>
      </c>
      <c r="C45" s="1" t="s">
        <v>228</v>
      </c>
      <c r="D45" s="2">
        <f>VLOOKUP(B45,'MNS EXTRACT DATE 07-23-2025'!$B$28:$D$53,3,FALSE)</f>
        <v>5.74</v>
      </c>
      <c r="E45" s="8"/>
      <c r="F45" s="10">
        <f t="shared" si="3"/>
        <v>0</v>
      </c>
      <c r="G45" s="113"/>
      <c r="H45" s="1" t="s">
        <v>220</v>
      </c>
      <c r="I45" s="1" t="s">
        <v>229</v>
      </c>
      <c r="J45" s="1" t="s">
        <v>228</v>
      </c>
      <c r="K45" s="257">
        <v>5.57</v>
      </c>
      <c r="L45" s="8"/>
      <c r="M45" s="10">
        <f t="shared" si="4"/>
        <v>0</v>
      </c>
      <c r="S45" s="132"/>
    </row>
    <row r="46" spans="1:19" x14ac:dyDescent="0.35">
      <c r="A46" s="1" t="s">
        <v>220</v>
      </c>
      <c r="B46" s="1" t="s">
        <v>227</v>
      </c>
      <c r="C46" s="1" t="s">
        <v>226</v>
      </c>
      <c r="D46" s="2">
        <f>VLOOKUP(B46,'MNS EXTRACT DATE 07-23-2025'!$B$28:$D$53,3,FALSE)</f>
        <v>14.28</v>
      </c>
      <c r="E46" s="9"/>
      <c r="F46" s="10">
        <f t="shared" si="3"/>
        <v>0</v>
      </c>
      <c r="G46" s="113"/>
      <c r="H46" s="1" t="s">
        <v>220</v>
      </c>
      <c r="I46" s="1" t="s">
        <v>227</v>
      </c>
      <c r="J46" s="1" t="s">
        <v>226</v>
      </c>
      <c r="K46" s="257">
        <v>15.96</v>
      </c>
      <c r="L46" s="9"/>
      <c r="M46" s="10">
        <f t="shared" si="4"/>
        <v>0</v>
      </c>
      <c r="S46" s="132"/>
    </row>
    <row r="47" spans="1:19" x14ac:dyDescent="0.35">
      <c r="A47" s="1" t="s">
        <v>220</v>
      </c>
      <c r="B47" s="1" t="s">
        <v>225</v>
      </c>
      <c r="C47" s="1" t="s">
        <v>223</v>
      </c>
      <c r="D47" s="2">
        <f>VLOOKUP(B47,'MNS EXTRACT DATE 07-23-2025'!$B$28:$D$53,3,FALSE)</f>
        <v>28.68</v>
      </c>
      <c r="E47" s="9"/>
      <c r="F47" s="10">
        <f t="shared" si="3"/>
        <v>0</v>
      </c>
      <c r="G47" s="113"/>
      <c r="H47" s="1" t="s">
        <v>220</v>
      </c>
      <c r="I47" s="1" t="s">
        <v>225</v>
      </c>
      <c r="J47" s="1" t="s">
        <v>223</v>
      </c>
      <c r="K47" s="257">
        <v>27.86</v>
      </c>
      <c r="L47" s="9"/>
      <c r="M47" s="10">
        <f t="shared" si="4"/>
        <v>0</v>
      </c>
      <c r="S47" s="132"/>
    </row>
    <row r="48" spans="1:19" x14ac:dyDescent="0.35">
      <c r="A48" s="1" t="s">
        <v>220</v>
      </c>
      <c r="B48" s="1" t="s">
        <v>224</v>
      </c>
      <c r="C48" s="1" t="s">
        <v>223</v>
      </c>
      <c r="D48" s="2">
        <f>VLOOKUP(B48,'MNS EXTRACT DATE 07-23-2025'!$B$28:$D$53,3,FALSE)</f>
        <v>6.33</v>
      </c>
      <c r="E48" s="9"/>
      <c r="F48" s="10">
        <f t="shared" si="3"/>
        <v>0</v>
      </c>
      <c r="G48" s="113"/>
      <c r="H48" s="1" t="s">
        <v>220</v>
      </c>
      <c r="I48" s="1" t="s">
        <v>224</v>
      </c>
      <c r="J48" s="1" t="s">
        <v>223</v>
      </c>
      <c r="K48" s="257">
        <v>6.83</v>
      </c>
      <c r="L48" s="9"/>
      <c r="M48" s="10">
        <f t="shared" si="4"/>
        <v>0</v>
      </c>
      <c r="S48" s="132"/>
    </row>
    <row r="49" spans="1:19" x14ac:dyDescent="0.35">
      <c r="A49" s="1" t="s">
        <v>220</v>
      </c>
      <c r="B49" s="1" t="s">
        <v>222</v>
      </c>
      <c r="C49" s="1" t="s">
        <v>220</v>
      </c>
      <c r="D49" s="2">
        <f>VLOOKUP(B49,'MNS EXTRACT DATE 07-23-2025'!$B$28:$D$53,3,FALSE)</f>
        <v>30.69</v>
      </c>
      <c r="E49" s="9"/>
      <c r="F49" s="10">
        <f t="shared" si="3"/>
        <v>0</v>
      </c>
      <c r="G49" s="113"/>
      <c r="H49" s="1" t="s">
        <v>220</v>
      </c>
      <c r="I49" s="1" t="s">
        <v>222</v>
      </c>
      <c r="J49" s="1" t="s">
        <v>220</v>
      </c>
      <c r="K49" s="257">
        <v>34.479999999999997</v>
      </c>
      <c r="L49" s="9"/>
      <c r="M49" s="10">
        <f t="shared" si="4"/>
        <v>0</v>
      </c>
      <c r="S49" s="132"/>
    </row>
    <row r="50" spans="1:19" x14ac:dyDescent="0.35">
      <c r="A50" s="1" t="s">
        <v>220</v>
      </c>
      <c r="B50" s="1" t="s">
        <v>221</v>
      </c>
      <c r="C50" s="1" t="s">
        <v>220</v>
      </c>
      <c r="D50" s="2">
        <f>VLOOKUP(B50,'MNS EXTRACT DATE 07-23-2025'!$B$28:$D$53,3,FALSE)</f>
        <v>46.84</v>
      </c>
      <c r="E50" s="9"/>
      <c r="F50" s="10">
        <f t="shared" si="3"/>
        <v>0</v>
      </c>
      <c r="G50" s="113"/>
      <c r="H50" s="1" t="s">
        <v>220</v>
      </c>
      <c r="I50" s="1" t="s">
        <v>221</v>
      </c>
      <c r="J50" s="1" t="s">
        <v>220</v>
      </c>
      <c r="K50" s="257">
        <v>49.26</v>
      </c>
      <c r="L50" s="9"/>
      <c r="M50" s="10">
        <f t="shared" si="4"/>
        <v>0</v>
      </c>
      <c r="S50" s="132"/>
    </row>
    <row r="51" spans="1:19" x14ac:dyDescent="0.35">
      <c r="A51" s="1" t="s">
        <v>216</v>
      </c>
      <c r="B51" s="1" t="s">
        <v>219</v>
      </c>
      <c r="C51" s="1" t="s">
        <v>217</v>
      </c>
      <c r="D51" s="2">
        <f>VLOOKUP(B51,'MNS EXTRACT DATE 07-23-2025'!$B$28:$D$53,3,FALSE)</f>
        <v>780.32</v>
      </c>
      <c r="E51" s="9"/>
      <c r="F51" s="10">
        <f t="shared" si="3"/>
        <v>0</v>
      </c>
      <c r="G51" s="113"/>
      <c r="H51" s="1" t="s">
        <v>216</v>
      </c>
      <c r="I51" s="1" t="s">
        <v>219</v>
      </c>
      <c r="J51" s="1" t="s">
        <v>217</v>
      </c>
      <c r="K51" s="257">
        <v>688.94</v>
      </c>
      <c r="L51" s="9"/>
      <c r="M51" s="10">
        <f t="shared" si="4"/>
        <v>0</v>
      </c>
      <c r="S51" s="132"/>
    </row>
    <row r="52" spans="1:19" x14ac:dyDescent="0.35">
      <c r="A52" s="1" t="s">
        <v>216</v>
      </c>
      <c r="B52" s="1" t="s">
        <v>218</v>
      </c>
      <c r="C52" s="1" t="s">
        <v>217</v>
      </c>
      <c r="D52" s="2">
        <f>VLOOKUP(B52,'MNS EXTRACT DATE 07-23-2025'!$B$28:$D$53,3,FALSE)</f>
        <v>625.66</v>
      </c>
      <c r="E52" s="9"/>
      <c r="F52" s="10">
        <f t="shared" si="3"/>
        <v>0</v>
      </c>
      <c r="G52" s="113"/>
      <c r="H52" s="1" t="s">
        <v>216</v>
      </c>
      <c r="I52" s="1" t="s">
        <v>218</v>
      </c>
      <c r="J52" s="1" t="s">
        <v>217</v>
      </c>
      <c r="K52" s="257">
        <v>552.4</v>
      </c>
      <c r="L52" s="9"/>
      <c r="M52" s="10">
        <f t="shared" si="4"/>
        <v>0</v>
      </c>
      <c r="S52" s="132"/>
    </row>
    <row r="53" spans="1:19" x14ac:dyDescent="0.35">
      <c r="A53" s="1" t="s">
        <v>216</v>
      </c>
      <c r="B53" s="1" t="s">
        <v>215</v>
      </c>
      <c r="C53" s="1" t="s">
        <v>214</v>
      </c>
      <c r="D53" s="2">
        <f>VLOOKUP(B53,'MNS EXTRACT DATE 07-23-2025'!$B$28:$D$53,3,FALSE)</f>
        <v>20.32</v>
      </c>
      <c r="E53" s="9"/>
      <c r="F53" s="10">
        <f t="shared" si="3"/>
        <v>0</v>
      </c>
      <c r="G53" s="113"/>
      <c r="H53" s="1" t="s">
        <v>216</v>
      </c>
      <c r="I53" s="1" t="s">
        <v>215</v>
      </c>
      <c r="J53" s="1" t="s">
        <v>214</v>
      </c>
      <c r="K53" s="257">
        <v>17.940000000000001</v>
      </c>
      <c r="L53" s="9"/>
      <c r="M53" s="10">
        <f t="shared" si="4"/>
        <v>0</v>
      </c>
      <c r="S53" s="132"/>
    </row>
    <row r="54" spans="1:19" x14ac:dyDescent="0.35">
      <c r="G54" s="113"/>
      <c r="K54" s="3"/>
      <c r="S54" s="132"/>
    </row>
    <row r="55" spans="1:19" ht="17" x14ac:dyDescent="0.4">
      <c r="A55" s="228" t="s">
        <v>213</v>
      </c>
      <c r="B55" s="229"/>
      <c r="C55" s="229"/>
      <c r="D55" s="230"/>
      <c r="E55" s="127" t="s">
        <v>712</v>
      </c>
      <c r="F55" s="5"/>
      <c r="G55" s="113"/>
      <c r="H55" s="122" t="s">
        <v>657</v>
      </c>
      <c r="I55" s="123"/>
      <c r="J55" s="123"/>
      <c r="K55" s="124"/>
      <c r="L55" s="127" t="s">
        <v>761</v>
      </c>
      <c r="M55" s="5"/>
      <c r="S55" s="132"/>
    </row>
    <row r="56" spans="1:19" ht="29" x14ac:dyDescent="0.35">
      <c r="A56" s="6" t="s">
        <v>0</v>
      </c>
      <c r="B56" s="6" t="s">
        <v>1</v>
      </c>
      <c r="C56" s="6" t="s">
        <v>2</v>
      </c>
      <c r="D56" s="5" t="s">
        <v>710</v>
      </c>
      <c r="E56" s="127" t="s">
        <v>711</v>
      </c>
      <c r="F56" s="127" t="s">
        <v>713</v>
      </c>
      <c r="G56" s="113"/>
      <c r="H56" s="6" t="s">
        <v>0</v>
      </c>
      <c r="I56" s="6" t="s">
        <v>1</v>
      </c>
      <c r="J56" s="6" t="s">
        <v>2</v>
      </c>
      <c r="K56" s="5" t="s">
        <v>762</v>
      </c>
      <c r="L56" s="127" t="s">
        <v>763</v>
      </c>
      <c r="M56" s="127" t="s">
        <v>764</v>
      </c>
      <c r="S56" s="132"/>
    </row>
    <row r="57" spans="1:19" x14ac:dyDescent="0.35">
      <c r="A57" s="1" t="s">
        <v>568</v>
      </c>
      <c r="B57" s="1" t="s">
        <v>209</v>
      </c>
      <c r="C57" s="1" t="s">
        <v>3</v>
      </c>
      <c r="D57" s="2">
        <f>VLOOKUP(B57,'MNS EXTRACT DATE 07-23-2025'!$B$131:$D$354,3,FALSE)</f>
        <v>1147.9000000000001</v>
      </c>
      <c r="E57" s="9"/>
      <c r="F57" s="10">
        <f t="shared" ref="F57:F117" si="7">E57*D57</f>
        <v>0</v>
      </c>
      <c r="G57" s="113"/>
      <c r="H57" s="1" t="s">
        <v>568</v>
      </c>
      <c r="I57" s="1" t="s">
        <v>209</v>
      </c>
      <c r="J57" s="1" t="s">
        <v>3</v>
      </c>
      <c r="K57" s="257">
        <v>1013.48</v>
      </c>
      <c r="L57" s="9"/>
      <c r="M57" s="10">
        <f t="shared" ref="M57:M117" si="8">L57*K57</f>
        <v>0</v>
      </c>
      <c r="S57" s="132"/>
    </row>
    <row r="58" spans="1:19" x14ac:dyDescent="0.35">
      <c r="A58" s="1" t="s">
        <v>568</v>
      </c>
      <c r="B58" s="1" t="s">
        <v>211</v>
      </c>
      <c r="C58" s="1" t="s">
        <v>3</v>
      </c>
      <c r="D58" s="2">
        <f>VLOOKUP(B58,'MNS EXTRACT DATE 07-23-2025'!$B$131:$D$354,3,FALSE)</f>
        <v>984.93</v>
      </c>
      <c r="E58" s="9"/>
      <c r="F58" s="10">
        <f t="shared" si="7"/>
        <v>0</v>
      </c>
      <c r="G58" s="113"/>
      <c r="H58" s="1" t="s">
        <v>568</v>
      </c>
      <c r="I58" s="1" t="s">
        <v>211</v>
      </c>
      <c r="J58" s="1" t="s">
        <v>3</v>
      </c>
      <c r="K58" s="257">
        <v>869.59</v>
      </c>
      <c r="L58" s="9"/>
      <c r="M58" s="10">
        <f t="shared" si="8"/>
        <v>0</v>
      </c>
      <c r="S58" s="132"/>
    </row>
    <row r="59" spans="1:19" x14ac:dyDescent="0.35">
      <c r="A59" s="1" t="s">
        <v>568</v>
      </c>
      <c r="B59" s="1" t="s">
        <v>212</v>
      </c>
      <c r="C59" s="1" t="s">
        <v>3</v>
      </c>
      <c r="D59" s="2">
        <f>VLOOKUP(B59,'MNS EXTRACT DATE 07-23-2025'!$B$131:$D$354,3,FALSE)</f>
        <v>775.61</v>
      </c>
      <c r="E59" s="9"/>
      <c r="F59" s="10">
        <f t="shared" si="7"/>
        <v>0</v>
      </c>
      <c r="G59" s="113"/>
      <c r="H59" s="1" t="s">
        <v>568</v>
      </c>
      <c r="I59" s="1" t="s">
        <v>212</v>
      </c>
      <c r="J59" s="1" t="s">
        <v>3</v>
      </c>
      <c r="K59" s="257">
        <v>684.78</v>
      </c>
      <c r="L59" s="9"/>
      <c r="M59" s="10">
        <f t="shared" si="8"/>
        <v>0</v>
      </c>
      <c r="S59" s="132"/>
    </row>
    <row r="60" spans="1:19" x14ac:dyDescent="0.35">
      <c r="A60" s="1" t="s">
        <v>201</v>
      </c>
      <c r="B60" s="1" t="s">
        <v>208</v>
      </c>
      <c r="C60" s="1" t="s">
        <v>3</v>
      </c>
      <c r="D60" s="2">
        <f>VLOOKUP(B60,'MNS EXTRACT DATE 07-23-2025'!$B$131:$D$354,3,FALSE)</f>
        <v>142.75</v>
      </c>
      <c r="E60" s="9"/>
      <c r="F60" s="10">
        <f t="shared" si="7"/>
        <v>0</v>
      </c>
      <c r="G60" s="113"/>
      <c r="H60" s="1" t="s">
        <v>201</v>
      </c>
      <c r="I60" s="1" t="s">
        <v>208</v>
      </c>
      <c r="J60" s="1" t="s">
        <v>3</v>
      </c>
      <c r="K60" s="257">
        <v>126.03</v>
      </c>
      <c r="L60" s="9"/>
      <c r="M60" s="10">
        <f t="shared" si="8"/>
        <v>0</v>
      </c>
      <c r="S60" s="132"/>
    </row>
    <row r="61" spans="1:19" x14ac:dyDescent="0.35">
      <c r="A61" s="1" t="s">
        <v>201</v>
      </c>
      <c r="B61" s="1" t="s">
        <v>207</v>
      </c>
      <c r="C61" s="1" t="s">
        <v>205</v>
      </c>
      <c r="D61" s="2">
        <f>VLOOKUP(B61,'MNS EXTRACT DATE 07-23-2025'!$B$131:$D$354,3,FALSE)</f>
        <v>513.89</v>
      </c>
      <c r="E61" s="9"/>
      <c r="F61" s="10">
        <f t="shared" si="7"/>
        <v>0</v>
      </c>
      <c r="G61" s="113"/>
      <c r="H61" s="1" t="s">
        <v>201</v>
      </c>
      <c r="I61" s="1" t="s">
        <v>207</v>
      </c>
      <c r="J61" s="1" t="s">
        <v>205</v>
      </c>
      <c r="K61" s="257">
        <v>453.71</v>
      </c>
      <c r="L61" s="9"/>
      <c r="M61" s="10">
        <f t="shared" si="8"/>
        <v>0</v>
      </c>
      <c r="S61" s="132"/>
    </row>
    <row r="62" spans="1:19" x14ac:dyDescent="0.35">
      <c r="A62" s="1" t="s">
        <v>201</v>
      </c>
      <c r="B62" s="1" t="s">
        <v>206</v>
      </c>
      <c r="C62" s="1" t="s">
        <v>205</v>
      </c>
      <c r="D62" s="2">
        <f>VLOOKUP(B62,'MNS EXTRACT DATE 07-23-2025'!$B$131:$D$354,3,FALSE)</f>
        <v>351.96</v>
      </c>
      <c r="E62" s="9"/>
      <c r="F62" s="10">
        <f t="shared" si="7"/>
        <v>0</v>
      </c>
      <c r="G62" s="113"/>
      <c r="H62" s="1" t="s">
        <v>201</v>
      </c>
      <c r="I62" s="1" t="s">
        <v>206</v>
      </c>
      <c r="J62" s="1" t="s">
        <v>205</v>
      </c>
      <c r="K62" s="257">
        <v>310.74</v>
      </c>
      <c r="L62" s="9"/>
      <c r="M62" s="10">
        <f t="shared" si="8"/>
        <v>0</v>
      </c>
      <c r="S62" s="132"/>
    </row>
    <row r="63" spans="1:19" x14ac:dyDescent="0.35">
      <c r="A63" s="1" t="s">
        <v>201</v>
      </c>
      <c r="B63" s="1" t="s">
        <v>204</v>
      </c>
      <c r="C63" s="1" t="s">
        <v>202</v>
      </c>
      <c r="D63" s="2">
        <f>VLOOKUP(B63,'MNS EXTRACT DATE 07-23-2025'!$B$131:$D$354,3,FALSE)</f>
        <v>533.57000000000005</v>
      </c>
      <c r="E63" s="9"/>
      <c r="F63" s="10">
        <f t="shared" si="7"/>
        <v>0</v>
      </c>
      <c r="G63" s="113"/>
      <c r="H63" s="1" t="s">
        <v>201</v>
      </c>
      <c r="I63" s="1" t="s">
        <v>204</v>
      </c>
      <c r="J63" s="1" t="s">
        <v>202</v>
      </c>
      <c r="K63" s="257">
        <v>471.09</v>
      </c>
      <c r="L63" s="9"/>
      <c r="M63" s="10">
        <f t="shared" si="8"/>
        <v>0</v>
      </c>
      <c r="S63" s="132"/>
    </row>
    <row r="64" spans="1:19" x14ac:dyDescent="0.35">
      <c r="A64" s="1" t="s">
        <v>201</v>
      </c>
      <c r="B64" s="1" t="s">
        <v>203</v>
      </c>
      <c r="C64" s="1" t="s">
        <v>202</v>
      </c>
      <c r="D64" s="2">
        <f>VLOOKUP(B64,'MNS EXTRACT DATE 07-23-2025'!$B$131:$D$354,3,FALSE)</f>
        <v>371.64</v>
      </c>
      <c r="E64" s="9"/>
      <c r="F64" s="10">
        <f t="shared" si="7"/>
        <v>0</v>
      </c>
      <c r="G64" s="113"/>
      <c r="H64" s="1" t="s">
        <v>201</v>
      </c>
      <c r="I64" s="1" t="s">
        <v>203</v>
      </c>
      <c r="J64" s="1" t="s">
        <v>202</v>
      </c>
      <c r="K64" s="257">
        <v>328.12</v>
      </c>
      <c r="L64" s="9"/>
      <c r="M64" s="10">
        <f t="shared" si="8"/>
        <v>0</v>
      </c>
      <c r="S64" s="132"/>
    </row>
    <row r="65" spans="1:19" x14ac:dyDescent="0.35">
      <c r="A65" s="1" t="s">
        <v>201</v>
      </c>
      <c r="B65" s="1" t="s">
        <v>200</v>
      </c>
      <c r="C65" s="1" t="s">
        <v>3</v>
      </c>
      <c r="D65" s="2">
        <f>VLOOKUP(B65,'MNS EXTRACT DATE 07-23-2025'!$B$131:$D$354,3,FALSE)</f>
        <v>239.02</v>
      </c>
      <c r="E65" s="9"/>
      <c r="F65" s="10">
        <f t="shared" si="7"/>
        <v>0</v>
      </c>
      <c r="G65" s="113"/>
      <c r="H65" s="1" t="s">
        <v>201</v>
      </c>
      <c r="I65" s="1" t="s">
        <v>200</v>
      </c>
      <c r="J65" s="1" t="s">
        <v>3</v>
      </c>
      <c r="K65" s="257">
        <v>211.03</v>
      </c>
      <c r="L65" s="9"/>
      <c r="M65" s="10">
        <f t="shared" si="8"/>
        <v>0</v>
      </c>
      <c r="S65" s="132"/>
    </row>
    <row r="66" spans="1:19" x14ac:dyDescent="0.35">
      <c r="A66" s="1" t="s">
        <v>28</v>
      </c>
      <c r="B66" s="1" t="s">
        <v>311</v>
      </c>
      <c r="C66" s="1" t="s">
        <v>26</v>
      </c>
      <c r="D66" s="2">
        <f>VLOOKUP(B66,'MNS EXTRACT DATE 07-23-2025'!$B$131:$D$354,3,FALSE)</f>
        <v>3111</v>
      </c>
      <c r="E66" s="9"/>
      <c r="F66" s="10">
        <f t="shared" si="7"/>
        <v>0</v>
      </c>
      <c r="G66" s="113"/>
      <c r="H66" s="1" t="s">
        <v>28</v>
      </c>
      <c r="I66" s="1" t="s">
        <v>311</v>
      </c>
      <c r="J66" s="1" t="s">
        <v>26</v>
      </c>
      <c r="K66" s="178">
        <f t="shared" ref="K66:K69" si="9">D66</f>
        <v>3111</v>
      </c>
      <c r="L66" s="9"/>
      <c r="M66" s="10">
        <f t="shared" si="8"/>
        <v>0</v>
      </c>
      <c r="S66" s="132"/>
    </row>
    <row r="67" spans="1:19" x14ac:dyDescent="0.35">
      <c r="A67" s="1" t="s">
        <v>28</v>
      </c>
      <c r="B67" s="1" t="s">
        <v>312</v>
      </c>
      <c r="C67" s="1" t="s">
        <v>26</v>
      </c>
      <c r="D67" s="2">
        <f>VLOOKUP(B67,'MNS EXTRACT DATE 07-23-2025'!$B$131:$D$354,3,FALSE)</f>
        <v>3470</v>
      </c>
      <c r="E67" s="9"/>
      <c r="F67" s="10">
        <f t="shared" si="7"/>
        <v>0</v>
      </c>
      <c r="G67" s="113"/>
      <c r="H67" s="1" t="s">
        <v>28</v>
      </c>
      <c r="I67" s="1" t="s">
        <v>312</v>
      </c>
      <c r="J67" s="1" t="s">
        <v>26</v>
      </c>
      <c r="K67" s="178">
        <f t="shared" si="9"/>
        <v>3470</v>
      </c>
      <c r="L67" s="9"/>
      <c r="M67" s="10">
        <f>L67*K67</f>
        <v>0</v>
      </c>
      <c r="S67" s="132"/>
    </row>
    <row r="68" spans="1:19" x14ac:dyDescent="0.35">
      <c r="A68" s="1" t="s">
        <v>28</v>
      </c>
      <c r="B68" s="1" t="s">
        <v>313</v>
      </c>
      <c r="C68" s="1" t="s">
        <v>26</v>
      </c>
      <c r="D68" s="2">
        <f>VLOOKUP(B68,'MNS EXTRACT DATE 07-23-2025'!$B$131:$D$354,3,FALSE)</f>
        <v>3710</v>
      </c>
      <c r="E68" s="9"/>
      <c r="F68" s="10">
        <f t="shared" ref="F68" si="10">E68*D68</f>
        <v>0</v>
      </c>
      <c r="G68" s="113"/>
      <c r="H68" s="1" t="s">
        <v>28</v>
      </c>
      <c r="I68" s="1" t="s">
        <v>313</v>
      </c>
      <c r="J68" s="1" t="s">
        <v>26</v>
      </c>
      <c r="K68" s="178">
        <f>D68</f>
        <v>3710</v>
      </c>
      <c r="L68" s="9"/>
      <c r="M68" s="10">
        <f>L68*K68</f>
        <v>0</v>
      </c>
      <c r="S68" s="132"/>
    </row>
    <row r="69" spans="1:19" x14ac:dyDescent="0.35">
      <c r="A69" s="1" t="s">
        <v>28</v>
      </c>
      <c r="B69" s="1" t="s">
        <v>759</v>
      </c>
      <c r="C69" s="1" t="s">
        <v>26</v>
      </c>
      <c r="D69" s="2">
        <f>VLOOKUP(B69,'MNS EXTRACT DATE 07-23-2025'!$B$131:$D$354,3,FALSE)</f>
        <v>4223.12</v>
      </c>
      <c r="E69" s="9"/>
      <c r="F69" s="10">
        <f t="shared" si="7"/>
        <v>0</v>
      </c>
      <c r="G69" s="113"/>
      <c r="H69" s="1" t="s">
        <v>28</v>
      </c>
      <c r="I69" s="1" t="s">
        <v>313</v>
      </c>
      <c r="J69" s="1" t="s">
        <v>26</v>
      </c>
      <c r="K69" s="178">
        <f t="shared" si="9"/>
        <v>4223.12</v>
      </c>
      <c r="L69" s="9"/>
      <c r="M69" s="10">
        <f t="shared" si="8"/>
        <v>0</v>
      </c>
      <c r="S69" s="132"/>
    </row>
    <row r="70" spans="1:19" x14ac:dyDescent="0.35">
      <c r="A70" s="1" t="s">
        <v>28</v>
      </c>
      <c r="B70" s="1" t="s">
        <v>199</v>
      </c>
      <c r="C70" s="1" t="s">
        <v>26</v>
      </c>
      <c r="D70" s="2">
        <f>VLOOKUP(B70,'MNS EXTRACT DATE 07-23-2025'!$B$131:$D$354,3,FALSE)</f>
        <v>358.53</v>
      </c>
      <c r="E70" s="9"/>
      <c r="F70" s="10">
        <f t="shared" si="7"/>
        <v>0</v>
      </c>
      <c r="G70" s="113"/>
      <c r="H70" s="1" t="s">
        <v>28</v>
      </c>
      <c r="I70" s="1" t="s">
        <v>199</v>
      </c>
      <c r="J70" s="1" t="s">
        <v>26</v>
      </c>
      <c r="K70" s="257">
        <v>316.54000000000002</v>
      </c>
      <c r="L70" s="9"/>
      <c r="M70" s="10">
        <f t="shared" si="8"/>
        <v>0</v>
      </c>
      <c r="S70" s="132"/>
    </row>
    <row r="71" spans="1:19" x14ac:dyDescent="0.35">
      <c r="A71" s="1" t="s">
        <v>28</v>
      </c>
      <c r="B71" s="1" t="s">
        <v>198</v>
      </c>
      <c r="C71" s="1" t="s">
        <v>26</v>
      </c>
      <c r="D71" s="2">
        <f>VLOOKUP(B71,'MNS EXTRACT DATE 07-23-2025'!$B$131:$D$354,3,FALSE)</f>
        <v>836.56</v>
      </c>
      <c r="E71" s="9"/>
      <c r="F71" s="10">
        <f t="shared" si="7"/>
        <v>0</v>
      </c>
      <c r="G71" s="113"/>
      <c r="H71" s="1" t="s">
        <v>28</v>
      </c>
      <c r="I71" s="1" t="s">
        <v>198</v>
      </c>
      <c r="J71" s="1" t="s">
        <v>26</v>
      </c>
      <c r="K71" s="257">
        <v>738.6</v>
      </c>
      <c r="L71" s="9"/>
      <c r="M71" s="10">
        <f t="shared" si="8"/>
        <v>0</v>
      </c>
      <c r="S71" s="132"/>
    </row>
    <row r="72" spans="1:19" x14ac:dyDescent="0.35">
      <c r="A72" s="1" t="s">
        <v>28</v>
      </c>
      <c r="B72" s="1" t="s">
        <v>197</v>
      </c>
      <c r="C72" s="1" t="s">
        <v>26</v>
      </c>
      <c r="D72" s="2">
        <f>VLOOKUP(B72,'MNS EXTRACT DATE 07-23-2025'!$B$131:$D$354,3,FALSE)</f>
        <v>109.32</v>
      </c>
      <c r="E72" s="9"/>
      <c r="F72" s="10">
        <f t="shared" si="7"/>
        <v>0</v>
      </c>
      <c r="G72" s="113"/>
      <c r="H72" s="1" t="s">
        <v>28</v>
      </c>
      <c r="I72" s="1" t="s">
        <v>197</v>
      </c>
      <c r="J72" s="1" t="s">
        <v>26</v>
      </c>
      <c r="K72" s="257">
        <v>96.53</v>
      </c>
      <c r="L72" s="9"/>
      <c r="M72" s="10">
        <f t="shared" si="8"/>
        <v>0</v>
      </c>
      <c r="S72" s="132"/>
    </row>
    <row r="73" spans="1:19" x14ac:dyDescent="0.35">
      <c r="A73" s="1" t="s">
        <v>28</v>
      </c>
      <c r="B73" s="1" t="s">
        <v>194</v>
      </c>
      <c r="C73" s="1" t="s">
        <v>26</v>
      </c>
      <c r="D73" s="2">
        <f>VLOOKUP(B73,'MNS EXTRACT DATE 07-23-2025'!$B$131:$D$354,3,FALSE)</f>
        <v>144.86000000000001</v>
      </c>
      <c r="E73" s="9"/>
      <c r="F73" s="10">
        <f t="shared" si="7"/>
        <v>0</v>
      </c>
      <c r="G73" s="113"/>
      <c r="H73" s="1" t="s">
        <v>28</v>
      </c>
      <c r="I73" s="1" t="s">
        <v>194</v>
      </c>
      <c r="J73" s="1" t="s">
        <v>26</v>
      </c>
      <c r="K73" s="257">
        <v>127.9</v>
      </c>
      <c r="L73" s="9"/>
      <c r="M73" s="10">
        <f t="shared" si="8"/>
        <v>0</v>
      </c>
      <c r="S73" s="132"/>
    </row>
    <row r="74" spans="1:19" x14ac:dyDescent="0.35">
      <c r="A74" s="1" t="s">
        <v>28</v>
      </c>
      <c r="B74" s="1" t="s">
        <v>193</v>
      </c>
      <c r="C74" s="1" t="s">
        <v>26</v>
      </c>
      <c r="D74" s="2">
        <f>VLOOKUP(B74,'MNS EXTRACT DATE 07-23-2025'!$B$131:$D$354,3,FALSE)</f>
        <v>185.84</v>
      </c>
      <c r="E74" s="9"/>
      <c r="F74" s="10">
        <f t="shared" si="7"/>
        <v>0</v>
      </c>
      <c r="G74" s="113"/>
      <c r="H74" s="1" t="s">
        <v>28</v>
      </c>
      <c r="I74" s="1" t="s">
        <v>193</v>
      </c>
      <c r="J74" s="1" t="s">
        <v>26</v>
      </c>
      <c r="K74" s="257">
        <v>164.08</v>
      </c>
      <c r="L74" s="9"/>
      <c r="M74" s="10">
        <f t="shared" si="8"/>
        <v>0</v>
      </c>
      <c r="S74" s="132"/>
    </row>
    <row r="75" spans="1:19" x14ac:dyDescent="0.35">
      <c r="A75" s="1" t="s">
        <v>28</v>
      </c>
      <c r="B75" s="1" t="s">
        <v>196</v>
      </c>
      <c r="C75" s="1" t="s">
        <v>26</v>
      </c>
      <c r="D75" s="2">
        <f>VLOOKUP(B75,'MNS EXTRACT DATE 07-23-2025'!$B$131:$D$354,3,FALSE)</f>
        <v>122.99</v>
      </c>
      <c r="E75" s="9"/>
      <c r="F75" s="10">
        <f t="shared" si="7"/>
        <v>0</v>
      </c>
      <c r="G75" s="113"/>
      <c r="H75" s="1" t="s">
        <v>28</v>
      </c>
      <c r="I75" s="1" t="s">
        <v>196</v>
      </c>
      <c r="J75" s="1" t="s">
        <v>26</v>
      </c>
      <c r="K75" s="257">
        <v>108.58</v>
      </c>
      <c r="L75" s="9"/>
      <c r="M75" s="10">
        <f t="shared" si="8"/>
        <v>0</v>
      </c>
      <c r="S75" s="132"/>
    </row>
    <row r="76" spans="1:19" x14ac:dyDescent="0.35">
      <c r="A76" s="1" t="s">
        <v>28</v>
      </c>
      <c r="B76" s="1" t="s">
        <v>195</v>
      </c>
      <c r="C76" s="1" t="s">
        <v>26</v>
      </c>
      <c r="D76" s="2">
        <f>VLOOKUP(B76,'MNS EXTRACT DATE 07-23-2025'!$B$131:$D$354,3,FALSE)</f>
        <v>136.66</v>
      </c>
      <c r="E76" s="9"/>
      <c r="F76" s="10">
        <f t="shared" si="7"/>
        <v>0</v>
      </c>
      <c r="G76" s="113"/>
      <c r="H76" s="1" t="s">
        <v>28</v>
      </c>
      <c r="I76" s="1" t="s">
        <v>195</v>
      </c>
      <c r="J76" s="1" t="s">
        <v>26</v>
      </c>
      <c r="K76" s="257">
        <v>120.66</v>
      </c>
      <c r="L76" s="9"/>
      <c r="M76" s="10">
        <f t="shared" si="8"/>
        <v>0</v>
      </c>
      <c r="S76" s="132"/>
    </row>
    <row r="77" spans="1:19" x14ac:dyDescent="0.35">
      <c r="A77" s="1" t="s">
        <v>28</v>
      </c>
      <c r="B77" s="1" t="s">
        <v>670</v>
      </c>
      <c r="C77" s="1" t="s">
        <v>26</v>
      </c>
      <c r="D77" s="2">
        <f>VLOOKUP(B77,'MNS EXTRACT DATE 07-23-2025'!$B$131:$D$354,3,FALSE)</f>
        <v>109.33</v>
      </c>
      <c r="E77" s="9"/>
      <c r="F77" s="10">
        <f t="shared" si="7"/>
        <v>0</v>
      </c>
      <c r="G77" s="113"/>
      <c r="H77" s="1"/>
      <c r="I77" s="1"/>
      <c r="J77" s="1"/>
      <c r="K77" s="257">
        <v>96.53</v>
      </c>
      <c r="L77" s="9"/>
      <c r="M77" s="10">
        <f t="shared" si="8"/>
        <v>0</v>
      </c>
      <c r="S77" s="132"/>
    </row>
    <row r="78" spans="1:19" x14ac:dyDescent="0.35">
      <c r="A78" s="1" t="s">
        <v>28</v>
      </c>
      <c r="B78" s="1" t="s">
        <v>187</v>
      </c>
      <c r="C78" s="1" t="s">
        <v>26</v>
      </c>
      <c r="D78" s="2">
        <f>VLOOKUP(B78,'MNS EXTRACT DATE 07-23-2025'!$B$131:$D$354,3,FALSE)</f>
        <v>3954.17</v>
      </c>
      <c r="E78" s="9"/>
      <c r="F78" s="10">
        <f t="shared" si="7"/>
        <v>0</v>
      </c>
      <c r="G78" s="113"/>
      <c r="H78" s="1" t="s">
        <v>28</v>
      </c>
      <c r="I78" s="1" t="s">
        <v>187</v>
      </c>
      <c r="J78" s="1" t="s">
        <v>26</v>
      </c>
      <c r="K78" s="257">
        <v>3710.59</v>
      </c>
      <c r="L78" s="9"/>
      <c r="M78" s="10">
        <f t="shared" si="8"/>
        <v>0</v>
      </c>
      <c r="S78" s="132"/>
    </row>
    <row r="79" spans="1:19" x14ac:dyDescent="0.35">
      <c r="A79" s="1" t="s">
        <v>28</v>
      </c>
      <c r="B79" s="1" t="s">
        <v>192</v>
      </c>
      <c r="C79" s="1" t="s">
        <v>26</v>
      </c>
      <c r="D79" s="2">
        <f>VLOOKUP(B79,'MNS EXTRACT DATE 07-23-2025'!$B$131:$D$354,3,FALSE)</f>
        <v>593.12</v>
      </c>
      <c r="E79" s="9"/>
      <c r="F79" s="10">
        <f t="shared" si="7"/>
        <v>0</v>
      </c>
      <c r="G79" s="113"/>
      <c r="H79" s="1" t="s">
        <v>28</v>
      </c>
      <c r="I79" s="1" t="s">
        <v>192</v>
      </c>
      <c r="J79" s="1" t="s">
        <v>26</v>
      </c>
      <c r="K79" s="257">
        <v>556.59</v>
      </c>
      <c r="L79" s="9"/>
      <c r="M79" s="10">
        <f t="shared" si="8"/>
        <v>0</v>
      </c>
      <c r="S79" s="132"/>
    </row>
    <row r="80" spans="1:19" x14ac:dyDescent="0.35">
      <c r="A80" s="1" t="s">
        <v>28</v>
      </c>
      <c r="B80" s="1" t="s">
        <v>190</v>
      </c>
      <c r="C80" s="1" t="s">
        <v>26</v>
      </c>
      <c r="D80" s="2">
        <f>VLOOKUP(B80,'MNS EXTRACT DATE 07-23-2025'!$B$131:$D$354,3,FALSE)</f>
        <v>2056.17</v>
      </c>
      <c r="E80" s="9"/>
      <c r="F80" s="10">
        <f t="shared" si="7"/>
        <v>0</v>
      </c>
      <c r="G80" s="113"/>
      <c r="H80" s="1" t="s">
        <v>28</v>
      </c>
      <c r="I80" s="1" t="s">
        <v>190</v>
      </c>
      <c r="J80" s="1" t="s">
        <v>26</v>
      </c>
      <c r="K80" s="257">
        <v>1929.5</v>
      </c>
      <c r="L80" s="9"/>
      <c r="M80" s="10">
        <f t="shared" si="8"/>
        <v>0</v>
      </c>
      <c r="S80" s="132"/>
    </row>
    <row r="81" spans="1:19" x14ac:dyDescent="0.35">
      <c r="A81" s="1" t="s">
        <v>28</v>
      </c>
      <c r="B81" s="1" t="s">
        <v>189</v>
      </c>
      <c r="C81" s="1" t="s">
        <v>26</v>
      </c>
      <c r="D81" s="2">
        <f>VLOOKUP(B81,'MNS EXTRACT DATE 07-23-2025'!$B$131:$D$354,3,FALSE)</f>
        <v>2768.19</v>
      </c>
      <c r="E81" s="9"/>
      <c r="F81" s="10">
        <f t="shared" si="7"/>
        <v>0</v>
      </c>
      <c r="G81" s="113"/>
      <c r="H81" s="1" t="s">
        <v>28</v>
      </c>
      <c r="I81" s="1" t="s">
        <v>189</v>
      </c>
      <c r="J81" s="1" t="s">
        <v>26</v>
      </c>
      <c r="K81" s="257">
        <v>2597.67</v>
      </c>
      <c r="L81" s="9"/>
      <c r="M81" s="10">
        <f t="shared" si="8"/>
        <v>0</v>
      </c>
      <c r="S81" s="132"/>
    </row>
    <row r="82" spans="1:19" x14ac:dyDescent="0.35">
      <c r="A82" s="1" t="s">
        <v>28</v>
      </c>
      <c r="B82" s="1" t="s">
        <v>191</v>
      </c>
      <c r="C82" s="1" t="s">
        <v>26</v>
      </c>
      <c r="D82" s="2">
        <f>VLOOKUP(B82,'MNS EXTRACT DATE 07-23-2025'!$B$131:$D$354,3,FALSE)</f>
        <v>1542.11</v>
      </c>
      <c r="E82" s="9"/>
      <c r="F82" s="10">
        <f t="shared" si="7"/>
        <v>0</v>
      </c>
      <c r="G82" s="113"/>
      <c r="H82" s="1" t="s">
        <v>28</v>
      </c>
      <c r="I82" s="1" t="s">
        <v>191</v>
      </c>
      <c r="J82" s="1" t="s">
        <v>26</v>
      </c>
      <c r="K82" s="257">
        <v>1447.12</v>
      </c>
      <c r="L82" s="9"/>
      <c r="M82" s="10">
        <f t="shared" si="8"/>
        <v>0</v>
      </c>
      <c r="S82" s="132"/>
    </row>
    <row r="83" spans="1:19" x14ac:dyDescent="0.35">
      <c r="A83" s="1" t="s">
        <v>28</v>
      </c>
      <c r="B83" s="1" t="s">
        <v>188</v>
      </c>
      <c r="C83" s="1" t="s">
        <v>26</v>
      </c>
      <c r="D83" s="2">
        <f>VLOOKUP(B83,'MNS EXTRACT DATE 07-23-2025'!$B$131:$D$354,3,FALSE)</f>
        <v>3123.78</v>
      </c>
      <c r="E83" s="9"/>
      <c r="F83" s="10">
        <f t="shared" si="7"/>
        <v>0</v>
      </c>
      <c r="G83" s="113"/>
      <c r="H83" s="1" t="s">
        <v>28</v>
      </c>
      <c r="I83" s="1" t="s">
        <v>188</v>
      </c>
      <c r="J83" s="1" t="s">
        <v>26</v>
      </c>
      <c r="K83" s="257">
        <v>2931.36</v>
      </c>
      <c r="L83" s="9"/>
      <c r="M83" s="10">
        <f t="shared" si="8"/>
        <v>0</v>
      </c>
      <c r="S83" s="132"/>
    </row>
    <row r="84" spans="1:19" x14ac:dyDescent="0.35">
      <c r="A84" s="1" t="s">
        <v>28</v>
      </c>
      <c r="B84" s="1" t="s">
        <v>158</v>
      </c>
      <c r="C84" s="1" t="s">
        <v>26</v>
      </c>
      <c r="D84" s="2">
        <f>VLOOKUP(B84,'MNS EXTRACT DATE 07-23-2025'!$B$131:$D$354,3,FALSE)</f>
        <v>1308.5999999999999</v>
      </c>
      <c r="E84" s="9"/>
      <c r="F84" s="10">
        <f t="shared" si="7"/>
        <v>0</v>
      </c>
      <c r="G84" s="113"/>
      <c r="H84" s="1" t="s">
        <v>28</v>
      </c>
      <c r="I84" s="1" t="s">
        <v>158</v>
      </c>
      <c r="J84" s="1" t="s">
        <v>26</v>
      </c>
      <c r="K84" s="257">
        <v>1227.99</v>
      </c>
      <c r="L84" s="9"/>
      <c r="M84" s="10">
        <f t="shared" si="8"/>
        <v>0</v>
      </c>
      <c r="S84" s="132"/>
    </row>
    <row r="85" spans="1:19" x14ac:dyDescent="0.35">
      <c r="A85" s="1" t="s">
        <v>28</v>
      </c>
      <c r="B85" s="1" t="s">
        <v>157</v>
      </c>
      <c r="C85" s="1" t="s">
        <v>26</v>
      </c>
      <c r="D85" s="2">
        <f>VLOOKUP(B85,'MNS EXTRACT DATE 07-23-2025'!$B$131:$D$354,3,FALSE)</f>
        <v>1345.31</v>
      </c>
      <c r="E85" s="9"/>
      <c r="F85" s="10">
        <f t="shared" si="7"/>
        <v>0</v>
      </c>
      <c r="G85" s="113"/>
      <c r="H85" s="1" t="s">
        <v>28</v>
      </c>
      <c r="I85" s="1" t="s">
        <v>157</v>
      </c>
      <c r="J85" s="1" t="s">
        <v>26</v>
      </c>
      <c r="K85" s="257">
        <v>1262.44</v>
      </c>
      <c r="L85" s="9"/>
      <c r="M85" s="10">
        <f t="shared" si="8"/>
        <v>0</v>
      </c>
      <c r="S85" s="132"/>
    </row>
    <row r="86" spans="1:19" x14ac:dyDescent="0.35">
      <c r="A86" s="1" t="s">
        <v>28</v>
      </c>
      <c r="B86" s="1" t="s">
        <v>134</v>
      </c>
      <c r="C86" s="1" t="s">
        <v>26</v>
      </c>
      <c r="D86" s="2">
        <f>VLOOKUP(B86,'MNS EXTRACT DATE 07-23-2025'!$B$131:$D$354,3,FALSE)</f>
        <v>8028.29</v>
      </c>
      <c r="E86" s="9"/>
      <c r="F86" s="10">
        <f t="shared" si="7"/>
        <v>0</v>
      </c>
      <c r="G86" s="113"/>
      <c r="H86" s="1" t="s">
        <v>28</v>
      </c>
      <c r="I86" s="1" t="s">
        <v>134</v>
      </c>
      <c r="J86" s="1" t="s">
        <v>26</v>
      </c>
      <c r="K86" s="257">
        <v>7533.75</v>
      </c>
      <c r="L86" s="9"/>
      <c r="M86" s="10">
        <f t="shared" si="8"/>
        <v>0</v>
      </c>
      <c r="S86" s="132"/>
    </row>
    <row r="87" spans="1:19" ht="16.149999999999999" customHeight="1" x14ac:dyDescent="0.35">
      <c r="A87" s="1" t="s">
        <v>28</v>
      </c>
      <c r="B87" s="1" t="s">
        <v>133</v>
      </c>
      <c r="C87" s="1" t="s">
        <v>26</v>
      </c>
      <c r="D87" s="2">
        <f>VLOOKUP(B87,'MNS EXTRACT DATE 07-23-2025'!$B$131:$D$354,3,FALSE)</f>
        <v>9948.02</v>
      </c>
      <c r="E87" s="9"/>
      <c r="F87" s="10">
        <f t="shared" si="7"/>
        <v>0</v>
      </c>
      <c r="G87" s="113"/>
      <c r="H87" s="1" t="s">
        <v>28</v>
      </c>
      <c r="I87" s="1" t="s">
        <v>133</v>
      </c>
      <c r="J87" s="1" t="s">
        <v>26</v>
      </c>
      <c r="K87" s="257">
        <v>9335.2099999999991</v>
      </c>
      <c r="L87" s="9"/>
      <c r="M87" s="10">
        <f t="shared" si="8"/>
        <v>0</v>
      </c>
      <c r="S87" s="132"/>
    </row>
    <row r="88" spans="1:19" x14ac:dyDescent="0.35">
      <c r="A88" s="1" t="s">
        <v>28</v>
      </c>
      <c r="B88" s="1" t="s">
        <v>178</v>
      </c>
      <c r="C88" s="1" t="s">
        <v>26</v>
      </c>
      <c r="D88" s="2">
        <f>VLOOKUP(B88,'MNS EXTRACT DATE 07-23-2025'!$B$131:$D$354,3,FALSE)</f>
        <v>738.5</v>
      </c>
      <c r="E88" s="9"/>
      <c r="F88" s="10">
        <f t="shared" si="7"/>
        <v>0</v>
      </c>
      <c r="G88" s="113"/>
      <c r="H88" s="1" t="s">
        <v>28</v>
      </c>
      <c r="I88" s="1" t="s">
        <v>178</v>
      </c>
      <c r="J88" s="1" t="s">
        <v>26</v>
      </c>
      <c r="K88" s="257">
        <v>693.01</v>
      </c>
      <c r="L88" s="9"/>
      <c r="M88" s="10">
        <f t="shared" si="8"/>
        <v>0</v>
      </c>
      <c r="S88" s="132"/>
    </row>
    <row r="89" spans="1:19" x14ac:dyDescent="0.35">
      <c r="A89" s="1" t="s">
        <v>28</v>
      </c>
      <c r="B89" s="1" t="s">
        <v>177</v>
      </c>
      <c r="C89" s="1" t="s">
        <v>26</v>
      </c>
      <c r="D89" s="2">
        <f>VLOOKUP(B89,'MNS EXTRACT DATE 07-23-2025'!$B$131:$D$354,3,FALSE)</f>
        <v>768.82</v>
      </c>
      <c r="E89" s="9"/>
      <c r="F89" s="10">
        <f t="shared" si="7"/>
        <v>0</v>
      </c>
      <c r="G89" s="113"/>
      <c r="H89" s="1" t="s">
        <v>28</v>
      </c>
      <c r="I89" s="1" t="s">
        <v>177</v>
      </c>
      <c r="J89" s="1" t="s">
        <v>26</v>
      </c>
      <c r="K89" s="257">
        <v>721.46</v>
      </c>
      <c r="L89" s="9"/>
      <c r="M89" s="10">
        <f t="shared" si="8"/>
        <v>0</v>
      </c>
      <c r="S89" s="132"/>
    </row>
    <row r="90" spans="1:19" x14ac:dyDescent="0.35">
      <c r="A90" s="1" t="s">
        <v>28</v>
      </c>
      <c r="B90" s="1" t="s">
        <v>156</v>
      </c>
      <c r="C90" s="1" t="s">
        <v>26</v>
      </c>
      <c r="D90" s="2">
        <f>VLOOKUP(B90,'MNS EXTRACT DATE 07-23-2025'!$B$131:$D$354,3,FALSE)</f>
        <v>1403.34</v>
      </c>
      <c r="E90" s="9"/>
      <c r="F90" s="10">
        <f t="shared" si="7"/>
        <v>0</v>
      </c>
      <c r="G90" s="113"/>
      <c r="H90" s="1" t="s">
        <v>28</v>
      </c>
      <c r="I90" s="1" t="s">
        <v>156</v>
      </c>
      <c r="J90" s="1" t="s">
        <v>26</v>
      </c>
      <c r="K90" s="257">
        <v>1316.89</v>
      </c>
      <c r="L90" s="9"/>
      <c r="M90" s="10">
        <f t="shared" si="8"/>
        <v>0</v>
      </c>
      <c r="S90" s="132"/>
    </row>
    <row r="91" spans="1:19" x14ac:dyDescent="0.35">
      <c r="A91" s="1" t="s">
        <v>28</v>
      </c>
      <c r="B91" s="1" t="s">
        <v>155</v>
      </c>
      <c r="C91" s="1" t="s">
        <v>26</v>
      </c>
      <c r="D91" s="2">
        <f>VLOOKUP(B91,'MNS EXTRACT DATE 07-23-2025'!$B$131:$D$354,3,FALSE)</f>
        <v>1442.42</v>
      </c>
      <c r="E91" s="9"/>
      <c r="F91" s="10">
        <f t="shared" si="7"/>
        <v>0</v>
      </c>
      <c r="G91" s="113"/>
      <c r="H91" s="1" t="s">
        <v>28</v>
      </c>
      <c r="I91" s="1" t="s">
        <v>155</v>
      </c>
      <c r="J91" s="1" t="s">
        <v>26</v>
      </c>
      <c r="K91" s="257">
        <v>1353.56</v>
      </c>
      <c r="L91" s="9"/>
      <c r="M91" s="10">
        <f t="shared" si="8"/>
        <v>0</v>
      </c>
      <c r="S91" s="132"/>
    </row>
    <row r="92" spans="1:19" x14ac:dyDescent="0.35">
      <c r="A92" s="1" t="s">
        <v>28</v>
      </c>
      <c r="B92" s="1" t="s">
        <v>176</v>
      </c>
      <c r="C92" s="1" t="s">
        <v>26</v>
      </c>
      <c r="D92" s="2">
        <f>VLOOKUP(B92,'MNS EXTRACT DATE 07-23-2025'!$B$131:$D$354,3,FALSE)</f>
        <v>888.19</v>
      </c>
      <c r="E92" s="9"/>
      <c r="F92" s="10">
        <f t="shared" si="7"/>
        <v>0</v>
      </c>
      <c r="G92" s="113"/>
      <c r="H92" s="1" t="s">
        <v>28</v>
      </c>
      <c r="I92" s="1" t="s">
        <v>176</v>
      </c>
      <c r="J92" s="1" t="s">
        <v>26</v>
      </c>
      <c r="K92" s="257">
        <v>833.48</v>
      </c>
      <c r="L92" s="9"/>
      <c r="M92" s="10">
        <f t="shared" si="8"/>
        <v>0</v>
      </c>
      <c r="S92" s="132"/>
    </row>
    <row r="93" spans="1:19" x14ac:dyDescent="0.35">
      <c r="A93" s="1" t="s">
        <v>28</v>
      </c>
      <c r="B93" s="1" t="s">
        <v>140</v>
      </c>
      <c r="C93" s="1" t="s">
        <v>26</v>
      </c>
      <c r="D93" s="2">
        <f>VLOOKUP(B93,'MNS EXTRACT DATE 07-23-2025'!$B$131:$D$354,3,FALSE)</f>
        <v>2621.34</v>
      </c>
      <c r="E93" s="9"/>
      <c r="F93" s="10">
        <f t="shared" si="7"/>
        <v>0</v>
      </c>
      <c r="G93" s="113"/>
      <c r="H93" s="1" t="s">
        <v>28</v>
      </c>
      <c r="I93" s="1" t="s">
        <v>140</v>
      </c>
      <c r="J93" s="1" t="s">
        <v>26</v>
      </c>
      <c r="K93" s="257">
        <v>2459.86</v>
      </c>
      <c r="L93" s="9"/>
      <c r="M93" s="10">
        <f t="shared" si="8"/>
        <v>0</v>
      </c>
      <c r="S93" s="132"/>
    </row>
    <row r="94" spans="1:19" x14ac:dyDescent="0.35">
      <c r="A94" s="1" t="s">
        <v>28</v>
      </c>
      <c r="B94" s="1" t="s">
        <v>139</v>
      </c>
      <c r="C94" s="1" t="s">
        <v>26</v>
      </c>
      <c r="D94" s="2">
        <f>VLOOKUP(B94,'MNS EXTRACT DATE 07-23-2025'!$B$131:$D$354,3,FALSE)</f>
        <v>2811.41</v>
      </c>
      <c r="E94" s="9"/>
      <c r="F94" s="10">
        <f t="shared" si="7"/>
        <v>0</v>
      </c>
      <c r="G94" s="113"/>
      <c r="H94" s="1" t="s">
        <v>28</v>
      </c>
      <c r="I94" s="1" t="s">
        <v>139</v>
      </c>
      <c r="J94" s="1" t="s">
        <v>26</v>
      </c>
      <c r="K94" s="257">
        <v>2638.23</v>
      </c>
      <c r="L94" s="9"/>
      <c r="M94" s="10">
        <f t="shared" si="8"/>
        <v>0</v>
      </c>
      <c r="S94" s="132"/>
    </row>
    <row r="95" spans="1:19" x14ac:dyDescent="0.35">
      <c r="A95" s="1" t="s">
        <v>28</v>
      </c>
      <c r="B95" s="1" t="s">
        <v>175</v>
      </c>
      <c r="C95" s="1" t="s">
        <v>26</v>
      </c>
      <c r="D95" s="2">
        <f>VLOOKUP(B95,'MNS EXTRACT DATE 07-23-2025'!$B$131:$D$354,3,FALSE)</f>
        <v>783.06</v>
      </c>
      <c r="E95" s="9"/>
      <c r="F95" s="10">
        <f t="shared" si="7"/>
        <v>0</v>
      </c>
      <c r="G95" s="113"/>
      <c r="H95" s="1" t="s">
        <v>28</v>
      </c>
      <c r="I95" s="1" t="s">
        <v>175</v>
      </c>
      <c r="J95" s="1" t="s">
        <v>26</v>
      </c>
      <c r="K95" s="257">
        <v>734.82</v>
      </c>
      <c r="L95" s="9"/>
      <c r="M95" s="10">
        <f t="shared" si="8"/>
        <v>0</v>
      </c>
      <c r="S95" s="132"/>
    </row>
    <row r="96" spans="1:19" x14ac:dyDescent="0.35">
      <c r="A96" s="1" t="s">
        <v>28</v>
      </c>
      <c r="B96" s="1" t="s">
        <v>174</v>
      </c>
      <c r="C96" s="1" t="s">
        <v>26</v>
      </c>
      <c r="D96" s="2">
        <f>VLOOKUP(B96,'MNS EXTRACT DATE 07-23-2025'!$B$131:$D$354,3,FALSE)</f>
        <v>882.74</v>
      </c>
      <c r="E96" s="9"/>
      <c r="F96" s="10">
        <f t="shared" si="7"/>
        <v>0</v>
      </c>
      <c r="G96" s="113"/>
      <c r="H96" s="1" t="s">
        <v>28</v>
      </c>
      <c r="I96" s="1" t="s">
        <v>174</v>
      </c>
      <c r="J96" s="1" t="s">
        <v>26</v>
      </c>
      <c r="K96" s="257">
        <v>828.36</v>
      </c>
      <c r="L96" s="9"/>
      <c r="M96" s="10">
        <f t="shared" si="8"/>
        <v>0</v>
      </c>
      <c r="S96" s="132"/>
    </row>
    <row r="97" spans="1:19" x14ac:dyDescent="0.35">
      <c r="A97" s="1" t="s">
        <v>28</v>
      </c>
      <c r="B97" s="1" t="s">
        <v>154</v>
      </c>
      <c r="C97" s="1" t="s">
        <v>26</v>
      </c>
      <c r="D97" s="2">
        <f>VLOOKUP(B97,'MNS EXTRACT DATE 07-23-2025'!$B$131:$D$354,3,FALSE)</f>
        <v>1661</v>
      </c>
      <c r="E97" s="9"/>
      <c r="F97" s="10">
        <f t="shared" si="7"/>
        <v>0</v>
      </c>
      <c r="G97" s="113"/>
      <c r="H97" s="1" t="s">
        <v>28</v>
      </c>
      <c r="I97" s="1" t="s">
        <v>154</v>
      </c>
      <c r="J97" s="1" t="s">
        <v>26</v>
      </c>
      <c r="K97" s="257">
        <v>1611.39</v>
      </c>
      <c r="L97" s="9"/>
      <c r="M97" s="10">
        <f t="shared" si="8"/>
        <v>0</v>
      </c>
      <c r="S97" s="132"/>
    </row>
    <row r="98" spans="1:19" x14ac:dyDescent="0.35">
      <c r="A98" s="1" t="s">
        <v>28</v>
      </c>
      <c r="B98" s="1" t="s">
        <v>153</v>
      </c>
      <c r="C98" s="1" t="s">
        <v>26</v>
      </c>
      <c r="D98" s="2">
        <f>VLOOKUP(B98,'MNS EXTRACT DATE 07-23-2025'!$B$131:$D$354,3,FALSE)</f>
        <v>1718</v>
      </c>
      <c r="E98" s="9"/>
      <c r="F98" s="10">
        <f t="shared" si="7"/>
        <v>0</v>
      </c>
      <c r="G98" s="113"/>
      <c r="H98" s="1" t="s">
        <v>28</v>
      </c>
      <c r="I98" s="1" t="s">
        <v>153</v>
      </c>
      <c r="J98" s="1" t="s">
        <v>26</v>
      </c>
      <c r="K98" s="257">
        <v>1633.61</v>
      </c>
      <c r="L98" s="9"/>
      <c r="M98" s="10">
        <f t="shared" si="8"/>
        <v>0</v>
      </c>
      <c r="S98" s="132"/>
    </row>
    <row r="99" spans="1:19" x14ac:dyDescent="0.35">
      <c r="A99" s="1" t="s">
        <v>28</v>
      </c>
      <c r="B99" s="1" t="s">
        <v>152</v>
      </c>
      <c r="C99" s="1" t="s">
        <v>26</v>
      </c>
      <c r="D99" s="2">
        <f>VLOOKUP(B99,'MNS EXTRACT DATE 07-23-2025'!$B$131:$D$354,3,FALSE)</f>
        <v>1835.59</v>
      </c>
      <c r="E99" s="9"/>
      <c r="F99" s="10">
        <f t="shared" si="7"/>
        <v>0</v>
      </c>
      <c r="G99" s="113"/>
      <c r="H99" s="1" t="s">
        <v>28</v>
      </c>
      <c r="I99" s="1" t="s">
        <v>152</v>
      </c>
      <c r="J99" s="1" t="s">
        <v>26</v>
      </c>
      <c r="K99" s="257">
        <v>1722.52</v>
      </c>
      <c r="L99" s="9"/>
      <c r="M99" s="10">
        <f t="shared" si="8"/>
        <v>0</v>
      </c>
      <c r="S99" s="132"/>
    </row>
    <row r="100" spans="1:19" x14ac:dyDescent="0.35">
      <c r="A100" s="1" t="s">
        <v>28</v>
      </c>
      <c r="B100" s="1" t="s">
        <v>151</v>
      </c>
      <c r="C100" s="1" t="s">
        <v>26</v>
      </c>
      <c r="D100" s="2">
        <f>VLOOKUP(B100,'MNS EXTRACT DATE 07-23-2025'!$B$131:$D$354,3,FALSE)</f>
        <v>1987.85</v>
      </c>
      <c r="E100" s="9"/>
      <c r="F100" s="10">
        <f t="shared" si="7"/>
        <v>0</v>
      </c>
      <c r="G100" s="113"/>
      <c r="H100" s="1" t="s">
        <v>28</v>
      </c>
      <c r="I100" s="1" t="s">
        <v>151</v>
      </c>
      <c r="J100" s="1" t="s">
        <v>26</v>
      </c>
      <c r="K100" s="257">
        <v>1865.4</v>
      </c>
      <c r="L100" s="9"/>
      <c r="M100" s="10">
        <f t="shared" si="8"/>
        <v>0</v>
      </c>
      <c r="S100" s="132"/>
    </row>
    <row r="101" spans="1:19" x14ac:dyDescent="0.35">
      <c r="A101" s="1" t="s">
        <v>28</v>
      </c>
      <c r="B101" s="1" t="s">
        <v>173</v>
      </c>
      <c r="C101" s="1" t="s">
        <v>26</v>
      </c>
      <c r="D101" s="2">
        <f>VLOOKUP(B101,'MNS EXTRACT DATE 07-23-2025'!$B$131:$D$354,3,FALSE)</f>
        <v>1099.6600000000001</v>
      </c>
      <c r="E101" s="9"/>
      <c r="F101" s="181">
        <f t="shared" si="7"/>
        <v>0</v>
      </c>
      <c r="G101" s="179"/>
      <c r="H101" s="177" t="s">
        <v>28</v>
      </c>
      <c r="I101" s="177" t="s">
        <v>173</v>
      </c>
      <c r="J101" s="177" t="s">
        <v>26</v>
      </c>
      <c r="K101" s="257">
        <v>1031.92</v>
      </c>
      <c r="L101" s="9"/>
      <c r="M101" s="10">
        <f t="shared" si="8"/>
        <v>0</v>
      </c>
      <c r="S101" s="132"/>
    </row>
    <row r="102" spans="1:19" x14ac:dyDescent="0.35">
      <c r="A102" s="1" t="s">
        <v>28</v>
      </c>
      <c r="B102" s="1" t="s">
        <v>740</v>
      </c>
      <c r="C102" s="1" t="s">
        <v>26</v>
      </c>
      <c r="D102" s="2">
        <f>VLOOKUP(B102,'MNS EXTRACT DATE 07-23-2025'!$B$131:$D$354,3,FALSE)</f>
        <v>736.6</v>
      </c>
      <c r="E102" s="9"/>
      <c r="F102" s="181">
        <f t="shared" si="7"/>
        <v>0</v>
      </c>
      <c r="G102" s="179"/>
      <c r="H102" s="177"/>
      <c r="I102" s="177"/>
      <c r="J102" s="177"/>
      <c r="K102" s="257">
        <v>691.23</v>
      </c>
      <c r="L102" s="9"/>
      <c r="M102" s="10">
        <f t="shared" ref="M102:M103" si="11">L102*K102</f>
        <v>0</v>
      </c>
      <c r="S102" s="132"/>
    </row>
    <row r="103" spans="1:19" x14ac:dyDescent="0.35">
      <c r="A103" s="1" t="s">
        <v>28</v>
      </c>
      <c r="B103" s="1" t="s">
        <v>741</v>
      </c>
      <c r="C103" s="1" t="s">
        <v>26</v>
      </c>
      <c r="D103" s="2">
        <f>VLOOKUP(B103,'MNS EXTRACT DATE 07-23-2025'!$B$131:$D$354,3,FALSE)</f>
        <v>766.92</v>
      </c>
      <c r="E103" s="9"/>
      <c r="F103" s="181">
        <f t="shared" si="7"/>
        <v>0</v>
      </c>
      <c r="G103" s="179"/>
      <c r="H103" s="177"/>
      <c r="I103" s="177"/>
      <c r="J103" s="177"/>
      <c r="K103" s="257">
        <v>719.68</v>
      </c>
      <c r="L103" s="9"/>
      <c r="M103" s="10">
        <f t="shared" si="11"/>
        <v>0</v>
      </c>
      <c r="S103" s="132"/>
    </row>
    <row r="104" spans="1:19" x14ac:dyDescent="0.35">
      <c r="A104" s="1" t="s">
        <v>28</v>
      </c>
      <c r="B104" s="1" t="s">
        <v>138</v>
      </c>
      <c r="C104" s="1" t="s">
        <v>26</v>
      </c>
      <c r="D104" s="2">
        <f>VLOOKUP(B104,'MNS EXTRACT DATE 07-23-2025'!$B$131:$D$354,3,FALSE)</f>
        <v>4312</v>
      </c>
      <c r="E104" s="9"/>
      <c r="F104" s="10">
        <f t="shared" si="7"/>
        <v>0</v>
      </c>
      <c r="G104" s="113"/>
      <c r="H104" s="1" t="s">
        <v>28</v>
      </c>
      <c r="I104" s="1" t="s">
        <v>138</v>
      </c>
      <c r="J104" s="1" t="s">
        <v>26</v>
      </c>
      <c r="K104" s="257">
        <v>3896.79</v>
      </c>
      <c r="L104" s="9"/>
      <c r="M104" s="10">
        <f t="shared" si="8"/>
        <v>0</v>
      </c>
      <c r="S104" s="132"/>
    </row>
    <row r="105" spans="1:19" x14ac:dyDescent="0.35">
      <c r="A105" s="1" t="s">
        <v>28</v>
      </c>
      <c r="B105" s="1" t="s">
        <v>137</v>
      </c>
      <c r="C105" s="1" t="s">
        <v>26</v>
      </c>
      <c r="D105" s="2">
        <f>VLOOKUP(B105,'MNS EXTRACT DATE 07-23-2025'!$B$131:$D$354,3,FALSE)</f>
        <v>4718.3599999999997</v>
      </c>
      <c r="E105" s="9"/>
      <c r="F105" s="10">
        <f t="shared" si="7"/>
        <v>0</v>
      </c>
      <c r="G105" s="113"/>
      <c r="H105" s="1" t="s">
        <v>28</v>
      </c>
      <c r="I105" s="1" t="s">
        <v>137</v>
      </c>
      <c r="J105" s="1" t="s">
        <v>26</v>
      </c>
      <c r="K105" s="257">
        <v>4427.71</v>
      </c>
      <c r="L105" s="9"/>
      <c r="M105" s="10">
        <f t="shared" si="8"/>
        <v>0</v>
      </c>
      <c r="S105" s="132"/>
    </row>
    <row r="106" spans="1:19" x14ac:dyDescent="0.35">
      <c r="A106" s="1" t="s">
        <v>28</v>
      </c>
      <c r="B106" s="1" t="s">
        <v>172</v>
      </c>
      <c r="C106" s="1" t="s">
        <v>26</v>
      </c>
      <c r="D106" s="2">
        <f>VLOOKUP(B106,'MNS EXTRACT DATE 07-23-2025'!$B$131:$D$354,3,FALSE)</f>
        <v>993.71</v>
      </c>
      <c r="E106" s="9"/>
      <c r="F106" s="10">
        <f t="shared" si="7"/>
        <v>0</v>
      </c>
      <c r="G106" s="113"/>
      <c r="H106" s="1" t="s">
        <v>28</v>
      </c>
      <c r="I106" s="1" t="s">
        <v>172</v>
      </c>
      <c r="J106" s="1" t="s">
        <v>26</v>
      </c>
      <c r="K106" s="257">
        <v>932.49</v>
      </c>
      <c r="L106" s="9"/>
      <c r="M106" s="10">
        <f t="shared" si="8"/>
        <v>0</v>
      </c>
      <c r="S106" s="132"/>
    </row>
    <row r="107" spans="1:19" x14ac:dyDescent="0.35">
      <c r="A107" s="1" t="s">
        <v>28</v>
      </c>
      <c r="B107" s="1" t="s">
        <v>171</v>
      </c>
      <c r="C107" s="1" t="s">
        <v>26</v>
      </c>
      <c r="D107" s="2">
        <f>VLOOKUP(B107,'MNS EXTRACT DATE 07-23-2025'!$B$131:$D$354,3,FALSE)</f>
        <v>1024.02</v>
      </c>
      <c r="E107" s="9"/>
      <c r="F107" s="10">
        <f t="shared" si="7"/>
        <v>0</v>
      </c>
      <c r="G107" s="113"/>
      <c r="H107" s="1" t="s">
        <v>28</v>
      </c>
      <c r="I107" s="1" t="s">
        <v>171</v>
      </c>
      <c r="J107" s="1" t="s">
        <v>26</v>
      </c>
      <c r="K107" s="257">
        <v>960.94</v>
      </c>
      <c r="L107" s="9"/>
      <c r="M107" s="10">
        <f t="shared" si="8"/>
        <v>0</v>
      </c>
      <c r="S107" s="132"/>
    </row>
    <row r="108" spans="1:19" x14ac:dyDescent="0.35">
      <c r="A108" s="1" t="s">
        <v>28</v>
      </c>
      <c r="B108" s="1" t="s">
        <v>744</v>
      </c>
      <c r="C108" s="1" t="s">
        <v>26</v>
      </c>
      <c r="D108" s="2">
        <f>VLOOKUP(B108,'MNS EXTRACT DATE 07-23-2025'!$B$131:$D$354,3,FALSE)</f>
        <v>1954.01</v>
      </c>
      <c r="E108" s="9"/>
      <c r="F108" s="10">
        <f t="shared" ref="F108:F109" si="12">E108*D108</f>
        <v>0</v>
      </c>
      <c r="G108" s="113"/>
      <c r="H108" s="1" t="s">
        <v>28</v>
      </c>
      <c r="I108" s="1" t="s">
        <v>171</v>
      </c>
      <c r="J108" s="1" t="s">
        <v>26</v>
      </c>
      <c r="K108" s="257">
        <v>1833.65</v>
      </c>
      <c r="L108" s="9"/>
      <c r="M108" s="10">
        <f t="shared" ref="M108:M109" si="13">L108*K108</f>
        <v>0</v>
      </c>
      <c r="S108" s="132"/>
    </row>
    <row r="109" spans="1:19" x14ac:dyDescent="0.35">
      <c r="A109" s="1" t="s">
        <v>28</v>
      </c>
      <c r="B109" s="1" t="s">
        <v>745</v>
      </c>
      <c r="C109" s="1" t="s">
        <v>26</v>
      </c>
      <c r="D109" s="2">
        <f>VLOOKUP(B109,'MNS EXTRACT DATE 07-23-2025'!$B$131:$D$354,3,FALSE)</f>
        <v>1963</v>
      </c>
      <c r="E109" s="9"/>
      <c r="F109" s="10">
        <f t="shared" si="12"/>
        <v>0</v>
      </c>
      <c r="G109" s="113"/>
      <c r="H109" s="1" t="s">
        <v>28</v>
      </c>
      <c r="I109" s="1" t="s">
        <v>171</v>
      </c>
      <c r="J109" s="1" t="s">
        <v>26</v>
      </c>
      <c r="K109" s="257">
        <v>1915.88</v>
      </c>
      <c r="L109" s="9"/>
      <c r="M109" s="10">
        <f t="shared" si="13"/>
        <v>0</v>
      </c>
      <c r="S109" s="132"/>
    </row>
    <row r="110" spans="1:19" x14ac:dyDescent="0.35">
      <c r="A110" s="1" t="s">
        <v>28</v>
      </c>
      <c r="B110" s="1" t="s">
        <v>186</v>
      </c>
      <c r="C110" s="1" t="s">
        <v>26</v>
      </c>
      <c r="D110" s="2">
        <f>VLOOKUP(B110,'MNS EXTRACT DATE 07-23-2025'!$B$131:$D$354,3,FALSE)</f>
        <v>736.77</v>
      </c>
      <c r="E110" s="9"/>
      <c r="F110" s="10">
        <f t="shared" si="7"/>
        <v>0</v>
      </c>
      <c r="G110" s="113"/>
      <c r="H110" s="1" t="s">
        <v>28</v>
      </c>
      <c r="I110" s="1" t="s">
        <v>186</v>
      </c>
      <c r="J110" s="1" t="s">
        <v>26</v>
      </c>
      <c r="K110" s="257">
        <v>691.39</v>
      </c>
      <c r="L110" s="9"/>
      <c r="M110" s="10">
        <f t="shared" si="8"/>
        <v>0</v>
      </c>
      <c r="S110" s="132"/>
    </row>
    <row r="111" spans="1:19" x14ac:dyDescent="0.35">
      <c r="A111" s="1" t="s">
        <v>28</v>
      </c>
      <c r="B111" s="1" t="s">
        <v>185</v>
      </c>
      <c r="C111" s="1" t="s">
        <v>26</v>
      </c>
      <c r="D111" s="2">
        <f>VLOOKUP(B111,'MNS EXTRACT DATE 07-23-2025'!$B$131:$D$354,3,FALSE)</f>
        <v>779</v>
      </c>
      <c r="E111" s="9"/>
      <c r="F111" s="10">
        <f t="shared" si="7"/>
        <v>0</v>
      </c>
      <c r="G111" s="113"/>
      <c r="H111" s="1" t="s">
        <v>28</v>
      </c>
      <c r="I111" s="1" t="s">
        <v>185</v>
      </c>
      <c r="J111" s="1" t="s">
        <v>26</v>
      </c>
      <c r="K111" s="257">
        <v>719.81</v>
      </c>
      <c r="L111" s="9"/>
      <c r="M111" s="10">
        <f t="shared" si="8"/>
        <v>0</v>
      </c>
      <c r="S111" s="132"/>
    </row>
    <row r="112" spans="1:19" x14ac:dyDescent="0.35">
      <c r="A112" s="1" t="s">
        <v>28</v>
      </c>
      <c r="B112" s="1" t="s">
        <v>673</v>
      </c>
      <c r="C112" s="1" t="s">
        <v>26</v>
      </c>
      <c r="D112" s="2">
        <f>VLOOKUP(B112,'MNS EXTRACT DATE 07-23-2025'!$B$131:$D$354,3,FALSE)</f>
        <v>737.08</v>
      </c>
      <c r="E112" s="9"/>
      <c r="F112" s="10">
        <f t="shared" si="7"/>
        <v>0</v>
      </c>
      <c r="G112" s="179"/>
      <c r="H112" s="177" t="s">
        <v>28</v>
      </c>
      <c r="I112" s="177" t="s">
        <v>184</v>
      </c>
      <c r="J112" s="177" t="s">
        <v>26</v>
      </c>
      <c r="K112" s="257">
        <v>691.67</v>
      </c>
      <c r="L112" s="9"/>
      <c r="M112" s="10">
        <f t="shared" si="8"/>
        <v>0</v>
      </c>
      <c r="S112" s="132"/>
    </row>
    <row r="113" spans="1:19" x14ac:dyDescent="0.35">
      <c r="A113" s="1" t="s">
        <v>28</v>
      </c>
      <c r="B113" s="1" t="s">
        <v>674</v>
      </c>
      <c r="C113" s="1" t="s">
        <v>26</v>
      </c>
      <c r="D113" s="2">
        <f>VLOOKUP(B113,'MNS EXTRACT DATE 07-23-2025'!$B$131:$D$354,3,FALSE)</f>
        <v>767.39</v>
      </c>
      <c r="E113" s="9"/>
      <c r="F113" s="10">
        <f t="shared" si="7"/>
        <v>0</v>
      </c>
      <c r="G113" s="179"/>
      <c r="H113" s="177" t="s">
        <v>28</v>
      </c>
      <c r="I113" s="177" t="s">
        <v>183</v>
      </c>
      <c r="J113" s="177" t="s">
        <v>26</v>
      </c>
      <c r="K113" s="257">
        <v>720.12</v>
      </c>
      <c r="L113" s="9"/>
      <c r="M113" s="10">
        <f t="shared" si="8"/>
        <v>0</v>
      </c>
      <c r="S113" s="132"/>
    </row>
    <row r="114" spans="1:19" x14ac:dyDescent="0.35">
      <c r="A114" s="1" t="s">
        <v>28</v>
      </c>
      <c r="B114" s="1" t="s">
        <v>742</v>
      </c>
      <c r="C114" s="1" t="s">
        <v>26</v>
      </c>
      <c r="D114" s="2">
        <f>VLOOKUP(B114,'MNS EXTRACT DATE 07-23-2025'!$B$131:$D$354,3,FALSE)</f>
        <v>1036.0999999999999</v>
      </c>
      <c r="E114" s="9"/>
      <c r="F114" s="10">
        <f t="shared" ref="F114:F115" si="14">E114*D114</f>
        <v>0</v>
      </c>
      <c r="G114" s="179"/>
      <c r="H114" s="177" t="s">
        <v>28</v>
      </c>
      <c r="I114" s="177" t="s">
        <v>183</v>
      </c>
      <c r="J114" s="177" t="s">
        <v>26</v>
      </c>
      <c r="K114" s="257">
        <v>972.28</v>
      </c>
      <c r="L114" s="9"/>
      <c r="M114" s="10">
        <f t="shared" ref="M114:M115" si="15">L114*K114</f>
        <v>0</v>
      </c>
      <c r="S114" s="132"/>
    </row>
    <row r="115" spans="1:19" x14ac:dyDescent="0.35">
      <c r="A115" s="1" t="s">
        <v>28</v>
      </c>
      <c r="B115" s="1" t="s">
        <v>743</v>
      </c>
      <c r="C115" s="1" t="s">
        <v>26</v>
      </c>
      <c r="D115" s="2">
        <f>VLOOKUP(B115,'MNS EXTRACT DATE 07-23-2025'!$B$131:$D$354,3,FALSE)</f>
        <v>1067.5999999999999</v>
      </c>
      <c r="E115" s="9"/>
      <c r="F115" s="10">
        <f t="shared" si="14"/>
        <v>0</v>
      </c>
      <c r="G115" s="179"/>
      <c r="H115" s="177" t="s">
        <v>28</v>
      </c>
      <c r="I115" s="177" t="s">
        <v>183</v>
      </c>
      <c r="J115" s="177" t="s">
        <v>26</v>
      </c>
      <c r="K115" s="257">
        <v>1001.84</v>
      </c>
      <c r="L115" s="9"/>
      <c r="M115" s="10">
        <f t="shared" si="15"/>
        <v>0</v>
      </c>
      <c r="S115" s="132"/>
    </row>
    <row r="116" spans="1:19" x14ac:dyDescent="0.35">
      <c r="A116" s="1" t="s">
        <v>28</v>
      </c>
      <c r="B116" s="1" t="s">
        <v>746</v>
      </c>
      <c r="C116" s="1" t="s">
        <v>26</v>
      </c>
      <c r="D116" s="2">
        <f>VLOOKUP(B116,'MNS EXTRACT DATE 07-23-2025'!$B$131:$D$354,3,FALSE)</f>
        <v>2060.6</v>
      </c>
      <c r="E116" s="9"/>
      <c r="F116" s="10">
        <f t="shared" ref="F116" si="16">E116*D116</f>
        <v>0</v>
      </c>
      <c r="G116" s="179"/>
      <c r="H116" s="177" t="s">
        <v>28</v>
      </c>
      <c r="I116" s="177" t="s">
        <v>183</v>
      </c>
      <c r="J116" s="177" t="s">
        <v>26</v>
      </c>
      <c r="K116" s="257">
        <v>1933.66</v>
      </c>
      <c r="L116" s="9"/>
      <c r="M116" s="10">
        <f t="shared" ref="M116" si="17">L116*K116</f>
        <v>0</v>
      </c>
      <c r="S116" s="132"/>
    </row>
    <row r="117" spans="1:19" x14ac:dyDescent="0.35">
      <c r="A117" s="1" t="s">
        <v>28</v>
      </c>
      <c r="B117" s="1" t="s">
        <v>170</v>
      </c>
      <c r="C117" s="1" t="s">
        <v>26</v>
      </c>
      <c r="D117" s="2">
        <f>VLOOKUP(B117,'MNS EXTRACT DATE 07-23-2025'!$B$131:$D$354,3,FALSE)</f>
        <v>1226.55</v>
      </c>
      <c r="E117" s="9"/>
      <c r="F117" s="10">
        <f t="shared" si="7"/>
        <v>0</v>
      </c>
      <c r="G117" s="113"/>
      <c r="H117" s="1" t="s">
        <v>28</v>
      </c>
      <c r="I117" s="1" t="s">
        <v>170</v>
      </c>
      <c r="J117" s="1" t="s">
        <v>26</v>
      </c>
      <c r="K117" s="257">
        <v>1150.99</v>
      </c>
      <c r="L117" s="9"/>
      <c r="M117" s="10">
        <f t="shared" si="8"/>
        <v>0</v>
      </c>
      <c r="S117" s="132"/>
    </row>
    <row r="118" spans="1:19" x14ac:dyDescent="0.35">
      <c r="A118" s="1" t="s">
        <v>28</v>
      </c>
      <c r="B118" s="1" t="s">
        <v>169</v>
      </c>
      <c r="C118" s="1" t="s">
        <v>26</v>
      </c>
      <c r="D118" s="2">
        <f>VLOOKUP(B118,'MNS EXTRACT DATE 07-23-2025'!$B$131:$D$354,3,FALSE)</f>
        <v>1268.8399999999999</v>
      </c>
      <c r="E118" s="9"/>
      <c r="F118" s="10">
        <f t="shared" ref="F118:F193" si="18">E118*D118</f>
        <v>0</v>
      </c>
      <c r="G118" s="113"/>
      <c r="H118" s="1" t="s">
        <v>28</v>
      </c>
      <c r="I118" s="1" t="s">
        <v>169</v>
      </c>
      <c r="J118" s="1" t="s">
        <v>26</v>
      </c>
      <c r="K118" s="257">
        <v>1190.68</v>
      </c>
      <c r="L118" s="9"/>
      <c r="M118" s="10">
        <f t="shared" ref="M118:M193" si="19">L118*K118</f>
        <v>0</v>
      </c>
      <c r="S118" s="132"/>
    </row>
    <row r="119" spans="1:19" x14ac:dyDescent="0.35">
      <c r="A119" s="1" t="s">
        <v>28</v>
      </c>
      <c r="B119" s="1" t="s">
        <v>671</v>
      </c>
      <c r="C119" s="1" t="s">
        <v>26</v>
      </c>
      <c r="D119" s="2">
        <f>VLOOKUP(B119,'MNS EXTRACT DATE 07-23-2025'!$B$131:$D$354,3,FALSE)</f>
        <v>5382.56</v>
      </c>
      <c r="E119" s="9"/>
      <c r="F119" s="10">
        <f t="shared" si="18"/>
        <v>0</v>
      </c>
      <c r="H119" s="1"/>
      <c r="I119" s="1"/>
      <c r="J119" s="1"/>
      <c r="K119" s="257">
        <v>5050.99</v>
      </c>
      <c r="L119" s="9"/>
      <c r="M119" s="10">
        <f t="shared" si="19"/>
        <v>0</v>
      </c>
      <c r="S119" s="132"/>
    </row>
    <row r="120" spans="1:19" x14ac:dyDescent="0.35">
      <c r="A120" s="1" t="s">
        <v>28</v>
      </c>
      <c r="B120" s="1" t="s">
        <v>672</v>
      </c>
      <c r="C120" s="1" t="s">
        <v>26</v>
      </c>
      <c r="D120" s="2">
        <f>VLOOKUP(B120,'MNS EXTRACT DATE 07-23-2025'!$B$131:$D$354,3,FALSE)</f>
        <v>6373.07</v>
      </c>
      <c r="E120" s="9"/>
      <c r="F120" s="10">
        <f t="shared" si="18"/>
        <v>0</v>
      </c>
      <c r="H120" s="1"/>
      <c r="I120" s="1"/>
      <c r="J120" s="1"/>
      <c r="K120" s="257">
        <v>5980.48</v>
      </c>
      <c r="L120" s="9"/>
      <c r="M120" s="10">
        <f t="shared" si="19"/>
        <v>0</v>
      </c>
      <c r="S120" s="132"/>
    </row>
    <row r="121" spans="1:19" x14ac:dyDescent="0.35">
      <c r="A121" s="1" t="s">
        <v>28</v>
      </c>
      <c r="B121" s="1" t="s">
        <v>150</v>
      </c>
      <c r="C121" s="1" t="s">
        <v>26</v>
      </c>
      <c r="D121" s="2">
        <f>VLOOKUP(B121,'MNS EXTRACT DATE 07-23-2025'!$B$131:$D$354,3,FALSE)</f>
        <v>2250.08</v>
      </c>
      <c r="E121" s="9"/>
      <c r="F121" s="10">
        <f t="shared" si="18"/>
        <v>0</v>
      </c>
      <c r="G121" s="113"/>
      <c r="H121" s="1" t="s">
        <v>28</v>
      </c>
      <c r="I121" s="1" t="s">
        <v>150</v>
      </c>
      <c r="J121" s="1" t="s">
        <v>26</v>
      </c>
      <c r="K121" s="257">
        <v>2111.4699999999998</v>
      </c>
      <c r="L121" s="9"/>
      <c r="M121" s="10">
        <f t="shared" si="19"/>
        <v>0</v>
      </c>
      <c r="S121" s="132"/>
    </row>
    <row r="122" spans="1:19" x14ac:dyDescent="0.35">
      <c r="A122" s="1" t="s">
        <v>28</v>
      </c>
      <c r="B122" s="1" t="s">
        <v>149</v>
      </c>
      <c r="C122" s="1" t="s">
        <v>26</v>
      </c>
      <c r="D122" s="2">
        <f>VLOOKUP(B122,'MNS EXTRACT DATE 07-23-2025'!$B$131:$D$354,3,FALSE)</f>
        <v>2453.09</v>
      </c>
      <c r="E122" s="9"/>
      <c r="F122" s="10">
        <f t="shared" si="18"/>
        <v>0</v>
      </c>
      <c r="G122" s="113"/>
      <c r="H122" s="1" t="s">
        <v>28</v>
      </c>
      <c r="I122" s="1" t="s">
        <v>149</v>
      </c>
      <c r="J122" s="1" t="s">
        <v>26</v>
      </c>
      <c r="K122" s="257">
        <v>2301.98</v>
      </c>
      <c r="L122" s="9"/>
      <c r="M122" s="10">
        <f t="shared" si="19"/>
        <v>0</v>
      </c>
      <c r="S122" s="132"/>
    </row>
    <row r="123" spans="1:19" x14ac:dyDescent="0.35">
      <c r="A123" s="1" t="s">
        <v>28</v>
      </c>
      <c r="B123" s="1" t="s">
        <v>168</v>
      </c>
      <c r="C123" s="1" t="s">
        <v>26</v>
      </c>
      <c r="D123" s="2">
        <f>VLOOKUP(B123,'MNS EXTRACT DATE 07-23-2025'!$B$131:$D$354,3,FALSE)</f>
        <v>1036.3399999999999</v>
      </c>
      <c r="E123" s="9"/>
      <c r="F123" s="10">
        <f t="shared" si="18"/>
        <v>0</v>
      </c>
      <c r="G123" s="113"/>
      <c r="H123" s="1" t="s">
        <v>28</v>
      </c>
      <c r="I123" s="1" t="s">
        <v>168</v>
      </c>
      <c r="J123" s="1" t="s">
        <v>26</v>
      </c>
      <c r="K123" s="257">
        <v>972.5</v>
      </c>
      <c r="L123" s="9"/>
      <c r="M123" s="10">
        <f t="shared" si="19"/>
        <v>0</v>
      </c>
      <c r="S123" s="132"/>
    </row>
    <row r="124" spans="1:19" x14ac:dyDescent="0.35">
      <c r="A124" s="1" t="s">
        <v>28</v>
      </c>
      <c r="B124" s="1" t="s">
        <v>167</v>
      </c>
      <c r="C124" s="1" t="s">
        <v>26</v>
      </c>
      <c r="D124" s="2">
        <f>VLOOKUP(B124,'MNS EXTRACT DATE 07-23-2025'!$B$131:$D$354,3,FALSE)</f>
        <v>1069.97</v>
      </c>
      <c r="E124" s="9"/>
      <c r="F124" s="10">
        <f t="shared" si="18"/>
        <v>0</v>
      </c>
      <c r="G124" s="113"/>
      <c r="H124" s="1" t="s">
        <v>28</v>
      </c>
      <c r="I124" s="1" t="s">
        <v>167</v>
      </c>
      <c r="J124" s="1" t="s">
        <v>26</v>
      </c>
      <c r="K124" s="257">
        <v>1004.06</v>
      </c>
      <c r="L124" s="9"/>
      <c r="M124" s="10">
        <f t="shared" si="19"/>
        <v>0</v>
      </c>
      <c r="S124" s="132"/>
    </row>
    <row r="125" spans="1:19" x14ac:dyDescent="0.35">
      <c r="A125" s="1" t="s">
        <v>28</v>
      </c>
      <c r="B125" s="1" t="s">
        <v>136</v>
      </c>
      <c r="C125" s="1" t="s">
        <v>26</v>
      </c>
      <c r="D125" s="2">
        <f>VLOOKUP(B125,'MNS EXTRACT DATE 07-23-2025'!$B$131:$D$354,3,FALSE)</f>
        <v>5769.98</v>
      </c>
      <c r="E125" s="9"/>
      <c r="F125" s="10">
        <f t="shared" si="18"/>
        <v>0</v>
      </c>
      <c r="G125" s="113"/>
      <c r="H125" s="1" t="s">
        <v>28</v>
      </c>
      <c r="I125" s="1" t="s">
        <v>136</v>
      </c>
      <c r="J125" s="1" t="s">
        <v>26</v>
      </c>
      <c r="K125" s="257">
        <v>5414.54</v>
      </c>
      <c r="L125" s="9"/>
      <c r="M125" s="10">
        <f t="shared" si="19"/>
        <v>0</v>
      </c>
      <c r="S125" s="132"/>
    </row>
    <row r="126" spans="1:19" x14ac:dyDescent="0.35">
      <c r="A126" s="1" t="s">
        <v>28</v>
      </c>
      <c r="B126" s="1" t="s">
        <v>135</v>
      </c>
      <c r="C126" s="1" t="s">
        <v>26</v>
      </c>
      <c r="D126" s="2">
        <f>VLOOKUP(B126,'MNS EXTRACT DATE 07-23-2025'!$B$131:$D$354,3,FALSE)</f>
        <v>6899.23</v>
      </c>
      <c r="E126" s="9"/>
      <c r="F126" s="10">
        <f t="shared" si="18"/>
        <v>0</v>
      </c>
      <c r="G126" s="113"/>
      <c r="H126" s="1" t="s">
        <v>28</v>
      </c>
      <c r="I126" s="1" t="s">
        <v>135</v>
      </c>
      <c r="J126" s="1" t="s">
        <v>26</v>
      </c>
      <c r="K126" s="257">
        <v>6474.23</v>
      </c>
      <c r="L126" s="9"/>
      <c r="M126" s="10">
        <f t="shared" si="19"/>
        <v>0</v>
      </c>
      <c r="S126" s="132"/>
    </row>
    <row r="127" spans="1:19" x14ac:dyDescent="0.35">
      <c r="A127" s="1" t="s">
        <v>28</v>
      </c>
      <c r="B127" s="1" t="s">
        <v>148</v>
      </c>
      <c r="C127" s="1" t="s">
        <v>26</v>
      </c>
      <c r="D127" s="2">
        <f>VLOOKUP(B127,'MNS EXTRACT DATE 07-23-2025'!$B$131:$D$354,3,FALSE)</f>
        <v>2391.2399999999998</v>
      </c>
      <c r="E127" s="9"/>
      <c r="F127" s="10">
        <f t="shared" si="18"/>
        <v>0</v>
      </c>
      <c r="G127" s="113"/>
      <c r="H127" s="1" t="s">
        <v>28</v>
      </c>
      <c r="I127" s="1" t="s">
        <v>148</v>
      </c>
      <c r="J127" s="1" t="s">
        <v>26</v>
      </c>
      <c r="K127" s="257">
        <v>2243.94</v>
      </c>
      <c r="L127" s="9"/>
      <c r="M127" s="10">
        <f t="shared" si="19"/>
        <v>0</v>
      </c>
      <c r="S127" s="132"/>
    </row>
    <row r="128" spans="1:19" x14ac:dyDescent="0.35">
      <c r="A128" s="1" t="s">
        <v>28</v>
      </c>
      <c r="B128" s="1" t="s">
        <v>147</v>
      </c>
      <c r="C128" s="1" t="s">
        <v>26</v>
      </c>
      <c r="D128" s="2">
        <f>VLOOKUP(B128,'MNS EXTRACT DATE 07-23-2025'!$B$131:$D$354,3,FALSE)</f>
        <v>2567.46</v>
      </c>
      <c r="E128" s="9"/>
      <c r="F128" s="10">
        <f t="shared" si="18"/>
        <v>0</v>
      </c>
      <c r="G128" s="113"/>
      <c r="H128" s="1" t="s">
        <v>28</v>
      </c>
      <c r="I128" s="1" t="s">
        <v>147</v>
      </c>
      <c r="J128" s="1" t="s">
        <v>26</v>
      </c>
      <c r="K128" s="257">
        <v>2409.3000000000002</v>
      </c>
      <c r="L128" s="9"/>
      <c r="M128" s="10">
        <f t="shared" si="19"/>
        <v>0</v>
      </c>
      <c r="S128" s="132"/>
    </row>
    <row r="129" spans="1:19" x14ac:dyDescent="0.35">
      <c r="A129" s="1" t="s">
        <v>28</v>
      </c>
      <c r="B129" s="1" t="s">
        <v>166</v>
      </c>
      <c r="C129" s="1" t="s">
        <v>26</v>
      </c>
      <c r="D129" s="2">
        <f>VLOOKUP(B129,'MNS EXTRACT DATE 07-23-2025'!$B$131:$D$354,3,FALSE)</f>
        <v>1201.07</v>
      </c>
      <c r="E129" s="9"/>
      <c r="F129" s="10">
        <f t="shared" si="18"/>
        <v>0</v>
      </c>
      <c r="G129" s="113"/>
      <c r="H129" s="1" t="s">
        <v>28</v>
      </c>
      <c r="I129" s="1" t="s">
        <v>166</v>
      </c>
      <c r="J129" s="1" t="s">
        <v>26</v>
      </c>
      <c r="K129" s="257">
        <v>1127.08</v>
      </c>
      <c r="L129" s="9"/>
      <c r="M129" s="10">
        <f t="shared" si="19"/>
        <v>0</v>
      </c>
      <c r="S129" s="132"/>
    </row>
    <row r="130" spans="1:19" x14ac:dyDescent="0.35">
      <c r="A130" s="1" t="s">
        <v>28</v>
      </c>
      <c r="B130" s="1" t="s">
        <v>165</v>
      </c>
      <c r="C130" s="1" t="s">
        <v>26</v>
      </c>
      <c r="D130" s="2">
        <f>VLOOKUP(B130,'MNS EXTRACT DATE 07-23-2025'!$B$131:$D$354,3,FALSE)</f>
        <v>1237.54</v>
      </c>
      <c r="E130" s="9"/>
      <c r="F130" s="10">
        <f t="shared" si="18"/>
        <v>0</v>
      </c>
      <c r="G130" s="113"/>
      <c r="H130" s="1" t="s">
        <v>28</v>
      </c>
      <c r="I130" s="1" t="s">
        <v>165</v>
      </c>
      <c r="J130" s="1" t="s">
        <v>26</v>
      </c>
      <c r="K130" s="257">
        <v>1161.31</v>
      </c>
      <c r="L130" s="9"/>
      <c r="M130" s="10">
        <f t="shared" si="19"/>
        <v>0</v>
      </c>
      <c r="S130" s="132"/>
    </row>
    <row r="131" spans="1:19" x14ac:dyDescent="0.35">
      <c r="A131" s="1" t="s">
        <v>28</v>
      </c>
      <c r="B131" s="1" t="s">
        <v>182</v>
      </c>
      <c r="C131" s="1" t="s">
        <v>26</v>
      </c>
      <c r="D131" s="2">
        <f>VLOOKUP(B131,'MNS EXTRACT DATE 07-23-2025'!$B$131:$D$354,3,FALSE)</f>
        <v>737.48</v>
      </c>
      <c r="E131" s="9"/>
      <c r="F131" s="10">
        <f t="shared" si="18"/>
        <v>0</v>
      </c>
      <c r="G131" s="113"/>
      <c r="H131" s="1" t="s">
        <v>28</v>
      </c>
      <c r="I131" s="1" t="s">
        <v>182</v>
      </c>
      <c r="J131" s="1" t="s">
        <v>26</v>
      </c>
      <c r="K131" s="257">
        <v>692.05</v>
      </c>
      <c r="L131" s="9"/>
      <c r="M131" s="10">
        <f t="shared" si="19"/>
        <v>0</v>
      </c>
      <c r="S131" s="132"/>
    </row>
    <row r="132" spans="1:19" x14ac:dyDescent="0.35">
      <c r="A132" s="1" t="s">
        <v>28</v>
      </c>
      <c r="B132" s="1" t="s">
        <v>181</v>
      </c>
      <c r="C132" s="1" t="s">
        <v>26</v>
      </c>
      <c r="D132" s="2">
        <f>VLOOKUP(B132,'MNS EXTRACT DATE 07-23-2025'!$B$131:$D$354,3,FALSE)</f>
        <v>767.87</v>
      </c>
      <c r="E132" s="9"/>
      <c r="F132" s="10">
        <f t="shared" si="18"/>
        <v>0</v>
      </c>
      <c r="G132" s="113"/>
      <c r="H132" s="1" t="s">
        <v>28</v>
      </c>
      <c r="I132" s="1" t="s">
        <v>181</v>
      </c>
      <c r="J132" s="1" t="s">
        <v>26</v>
      </c>
      <c r="K132" s="257">
        <v>720.57</v>
      </c>
      <c r="L132" s="9"/>
      <c r="M132" s="10">
        <f t="shared" si="19"/>
        <v>0</v>
      </c>
      <c r="S132" s="132"/>
    </row>
    <row r="133" spans="1:19" x14ac:dyDescent="0.35">
      <c r="A133" s="1" t="s">
        <v>28</v>
      </c>
      <c r="B133" s="1" t="s">
        <v>146</v>
      </c>
      <c r="C133" s="1" t="s">
        <v>26</v>
      </c>
      <c r="D133" s="2">
        <f>VLOOKUP(B133,'MNS EXTRACT DATE 07-23-2025'!$B$131:$D$354,3,FALSE)</f>
        <v>2548.86</v>
      </c>
      <c r="E133" s="9"/>
      <c r="F133" s="10">
        <f t="shared" si="18"/>
        <v>0</v>
      </c>
      <c r="G133" s="113"/>
      <c r="H133" s="1" t="s">
        <v>28</v>
      </c>
      <c r="I133" s="1" t="s">
        <v>146</v>
      </c>
      <c r="J133" s="1" t="s">
        <v>26</v>
      </c>
      <c r="K133" s="257">
        <v>2391.85</v>
      </c>
      <c r="L133" s="9"/>
      <c r="M133" s="10">
        <f t="shared" si="19"/>
        <v>0</v>
      </c>
      <c r="S133" s="132"/>
    </row>
    <row r="134" spans="1:19" x14ac:dyDescent="0.35">
      <c r="A134" s="1" t="s">
        <v>28</v>
      </c>
      <c r="B134" s="1" t="s">
        <v>145</v>
      </c>
      <c r="C134" s="1" t="s">
        <v>26</v>
      </c>
      <c r="D134" s="2">
        <f>VLOOKUP(B134,'MNS EXTRACT DATE 07-23-2025'!$B$131:$D$354,3,FALSE)</f>
        <v>2795.42</v>
      </c>
      <c r="E134" s="9"/>
      <c r="F134" s="10">
        <f t="shared" si="18"/>
        <v>0</v>
      </c>
      <c r="G134" s="113"/>
      <c r="H134" s="1" t="s">
        <v>28</v>
      </c>
      <c r="I134" s="1" t="s">
        <v>145</v>
      </c>
      <c r="J134" s="1" t="s">
        <v>26</v>
      </c>
      <c r="K134" s="257">
        <v>2623.23</v>
      </c>
      <c r="L134" s="9"/>
      <c r="M134" s="10">
        <f t="shared" si="19"/>
        <v>0</v>
      </c>
      <c r="S134" s="132"/>
    </row>
    <row r="135" spans="1:19" x14ac:dyDescent="0.35">
      <c r="A135" s="1" t="s">
        <v>28</v>
      </c>
      <c r="B135" s="1" t="s">
        <v>164</v>
      </c>
      <c r="C135" s="1" t="s">
        <v>26</v>
      </c>
      <c r="D135" s="2">
        <f>VLOOKUP(B135,'MNS EXTRACT DATE 07-23-2025'!$B$131:$D$354,3,FALSE)</f>
        <v>1221.44</v>
      </c>
      <c r="E135" s="9"/>
      <c r="F135" s="10">
        <f t="shared" si="18"/>
        <v>0</v>
      </c>
      <c r="G135" s="113"/>
      <c r="H135" s="1" t="s">
        <v>28</v>
      </c>
      <c r="I135" s="1" t="s">
        <v>164</v>
      </c>
      <c r="J135" s="1" t="s">
        <v>26</v>
      </c>
      <c r="K135" s="257">
        <v>1146.2</v>
      </c>
      <c r="L135" s="9"/>
      <c r="M135" s="10">
        <f t="shared" si="19"/>
        <v>0</v>
      </c>
      <c r="S135" s="132"/>
    </row>
    <row r="136" spans="1:19" x14ac:dyDescent="0.35">
      <c r="A136" s="1" t="s">
        <v>28</v>
      </c>
      <c r="B136" s="1" t="s">
        <v>163</v>
      </c>
      <c r="C136" s="1" t="s">
        <v>26</v>
      </c>
      <c r="D136" s="2">
        <f>VLOOKUP(B136,'MNS EXTRACT DATE 07-23-2025'!$B$131:$D$354,3,FALSE)</f>
        <v>1261.23</v>
      </c>
      <c r="E136" s="9"/>
      <c r="F136" s="10">
        <f t="shared" si="18"/>
        <v>0</v>
      </c>
      <c r="G136" s="113"/>
      <c r="H136" s="1" t="s">
        <v>28</v>
      </c>
      <c r="I136" s="1" t="s">
        <v>163</v>
      </c>
      <c r="J136" s="1" t="s">
        <v>26</v>
      </c>
      <c r="K136" s="257">
        <v>1183.54</v>
      </c>
      <c r="L136" s="9"/>
      <c r="M136" s="10">
        <f t="shared" si="19"/>
        <v>0</v>
      </c>
      <c r="S136" s="132"/>
    </row>
    <row r="137" spans="1:19" x14ac:dyDescent="0.35">
      <c r="A137" s="1" t="s">
        <v>28</v>
      </c>
      <c r="B137" s="1" t="s">
        <v>676</v>
      </c>
      <c r="C137" s="1" t="s">
        <v>26</v>
      </c>
      <c r="D137" s="2">
        <f>VLOOKUP(B137,'MNS EXTRACT DATE 07-23-2025'!$B$131:$D$354,3,FALSE)</f>
        <v>737.79</v>
      </c>
      <c r="E137" s="9"/>
      <c r="F137" s="10">
        <f t="shared" si="18"/>
        <v>0</v>
      </c>
      <c r="G137" s="113"/>
      <c r="H137" s="1"/>
      <c r="I137" s="1"/>
      <c r="J137" s="1"/>
      <c r="K137" s="257">
        <v>692.34</v>
      </c>
      <c r="L137" s="9"/>
      <c r="M137" s="10">
        <f t="shared" si="19"/>
        <v>0</v>
      </c>
      <c r="S137" s="132"/>
    </row>
    <row r="138" spans="1:19" x14ac:dyDescent="0.35">
      <c r="A138" s="1" t="s">
        <v>28</v>
      </c>
      <c r="B138" s="1" t="s">
        <v>144</v>
      </c>
      <c r="C138" s="1" t="s">
        <v>26</v>
      </c>
      <c r="D138" s="2">
        <f>VLOOKUP(B138,'MNS EXTRACT DATE 07-23-2025'!$B$131:$D$354,3,FALSE)</f>
        <v>2573.02</v>
      </c>
      <c r="E138" s="9"/>
      <c r="F138" s="10">
        <f t="shared" si="18"/>
        <v>0</v>
      </c>
      <c r="G138" s="113"/>
      <c r="H138" s="1" t="s">
        <v>28</v>
      </c>
      <c r="I138" s="1" t="s">
        <v>144</v>
      </c>
      <c r="J138" s="1" t="s">
        <v>26</v>
      </c>
      <c r="K138" s="257">
        <v>2414.52</v>
      </c>
      <c r="L138" s="9"/>
      <c r="M138" s="10">
        <f t="shared" si="19"/>
        <v>0</v>
      </c>
      <c r="S138" s="132"/>
    </row>
    <row r="139" spans="1:19" x14ac:dyDescent="0.35">
      <c r="A139" s="1" t="s">
        <v>28</v>
      </c>
      <c r="B139" s="1" t="s">
        <v>143</v>
      </c>
      <c r="C139" s="1" t="s">
        <v>26</v>
      </c>
      <c r="D139" s="2">
        <f>VLOOKUP(B139,'MNS EXTRACT DATE 07-23-2025'!$B$131:$D$354,3,FALSE)</f>
        <v>2842.79</v>
      </c>
      <c r="E139" s="9"/>
      <c r="F139" s="10">
        <f t="shared" si="18"/>
        <v>0</v>
      </c>
      <c r="G139" s="113"/>
      <c r="H139" s="1" t="s">
        <v>28</v>
      </c>
      <c r="I139" s="1" t="s">
        <v>143</v>
      </c>
      <c r="J139" s="1" t="s">
        <v>26</v>
      </c>
      <c r="K139" s="257">
        <v>2667.68</v>
      </c>
      <c r="L139" s="9"/>
      <c r="M139" s="10">
        <f t="shared" si="19"/>
        <v>0</v>
      </c>
      <c r="S139" s="132"/>
    </row>
    <row r="140" spans="1:19" x14ac:dyDescent="0.35">
      <c r="A140" s="1" t="s">
        <v>28</v>
      </c>
      <c r="B140" s="1" t="s">
        <v>162</v>
      </c>
      <c r="C140" s="1" t="s">
        <v>26</v>
      </c>
      <c r="D140" s="2">
        <f>VLOOKUP(B140,'MNS EXTRACT DATE 07-23-2025'!$B$131:$D$354,3,FALSE)</f>
        <v>1262.18</v>
      </c>
      <c r="E140" s="9"/>
      <c r="F140" s="10">
        <f t="shared" si="18"/>
        <v>0</v>
      </c>
      <c r="G140" s="113"/>
      <c r="H140" s="1" t="s">
        <v>28</v>
      </c>
      <c r="I140" s="1" t="s">
        <v>162</v>
      </c>
      <c r="J140" s="1" t="s">
        <v>26</v>
      </c>
      <c r="K140" s="257">
        <v>1184.42</v>
      </c>
      <c r="L140" s="9"/>
      <c r="M140" s="10">
        <f t="shared" si="19"/>
        <v>0</v>
      </c>
      <c r="S140" s="132"/>
    </row>
    <row r="141" spans="1:19" x14ac:dyDescent="0.35">
      <c r="A141" s="1" t="s">
        <v>28</v>
      </c>
      <c r="B141" s="1" t="s">
        <v>161</v>
      </c>
      <c r="C141" s="1" t="s">
        <v>26</v>
      </c>
      <c r="D141" s="2">
        <f>VLOOKUP(B141,'MNS EXTRACT DATE 07-23-2025'!$B$131:$D$354,3,FALSE)</f>
        <v>1313.33</v>
      </c>
      <c r="E141" s="9"/>
      <c r="F141" s="10">
        <f t="shared" si="18"/>
        <v>0</v>
      </c>
      <c r="G141" s="113"/>
      <c r="H141" s="1" t="s">
        <v>28</v>
      </c>
      <c r="I141" s="1" t="s">
        <v>161</v>
      </c>
      <c r="J141" s="1" t="s">
        <v>26</v>
      </c>
      <c r="K141" s="257">
        <v>1232.43</v>
      </c>
      <c r="L141" s="9"/>
      <c r="M141" s="10">
        <f t="shared" si="19"/>
        <v>0</v>
      </c>
      <c r="S141" s="132"/>
    </row>
    <row r="142" spans="1:19" x14ac:dyDescent="0.35">
      <c r="A142" s="1" t="s">
        <v>28</v>
      </c>
      <c r="B142" s="1" t="s">
        <v>675</v>
      </c>
      <c r="C142" s="1" t="s">
        <v>26</v>
      </c>
      <c r="D142" s="2">
        <f>VLOOKUP(B142,'MNS EXTRACT DATE 07-23-2025'!$B$131:$D$354,3,FALSE)</f>
        <v>738.02</v>
      </c>
      <c r="E142" s="9"/>
      <c r="F142" s="10">
        <f t="shared" si="18"/>
        <v>0</v>
      </c>
      <c r="G142" s="113"/>
      <c r="H142" s="1"/>
      <c r="I142" s="1"/>
      <c r="J142" s="1"/>
      <c r="K142" s="257">
        <v>692.56</v>
      </c>
      <c r="L142" s="9"/>
      <c r="M142" s="10">
        <f t="shared" si="19"/>
        <v>0</v>
      </c>
      <c r="S142" s="132"/>
    </row>
    <row r="143" spans="1:19" x14ac:dyDescent="0.35">
      <c r="A143" s="1" t="s">
        <v>28</v>
      </c>
      <c r="B143" s="1" t="s">
        <v>747</v>
      </c>
      <c r="C143" s="1" t="s">
        <v>26</v>
      </c>
      <c r="D143" s="2">
        <f>VLOOKUP(B143,'MNS EXTRACT DATE 07-23-2025'!$B$131:$D$354,3,FALSE)</f>
        <v>7325.56</v>
      </c>
      <c r="E143" s="9"/>
      <c r="F143" s="10">
        <f t="shared" ref="F143:F144" si="20">E143*D143</f>
        <v>0</v>
      </c>
      <c r="G143" s="113"/>
      <c r="H143" s="1"/>
      <c r="I143" s="1"/>
      <c r="J143" s="1"/>
      <c r="K143" s="257">
        <v>6874.3</v>
      </c>
      <c r="L143" s="9"/>
      <c r="M143" s="10">
        <f t="shared" ref="M143:M144" si="21">L143*K143</f>
        <v>0</v>
      </c>
      <c r="S143" s="132"/>
    </row>
    <row r="144" spans="1:19" x14ac:dyDescent="0.35">
      <c r="A144" s="1" t="s">
        <v>28</v>
      </c>
      <c r="B144" s="1" t="s">
        <v>748</v>
      </c>
      <c r="C144" s="1" t="s">
        <v>26</v>
      </c>
      <c r="D144" s="2">
        <f>VLOOKUP(B144,'MNS EXTRACT DATE 07-23-2025'!$B$131:$D$354,3,FALSE)</f>
        <v>9001.39</v>
      </c>
      <c r="E144" s="9"/>
      <c r="F144" s="10">
        <f t="shared" si="20"/>
        <v>0</v>
      </c>
      <c r="G144" s="113"/>
      <c r="H144" s="1"/>
      <c r="I144" s="1"/>
      <c r="J144" s="1"/>
      <c r="K144" s="257">
        <v>8446.9</v>
      </c>
      <c r="L144" s="9"/>
      <c r="M144" s="10">
        <f t="shared" si="21"/>
        <v>0</v>
      </c>
      <c r="S144" s="132"/>
    </row>
    <row r="145" spans="1:19" x14ac:dyDescent="0.35">
      <c r="A145" s="1" t="s">
        <v>28</v>
      </c>
      <c r="B145" s="1" t="s">
        <v>142</v>
      </c>
      <c r="C145" s="1" t="s">
        <v>26</v>
      </c>
      <c r="D145" s="2">
        <f>VLOOKUP(B145,'MNS EXTRACT DATE 07-23-2025'!$B$131:$D$354,3,FALSE)</f>
        <v>2597.1799999999998</v>
      </c>
      <c r="E145" s="9"/>
      <c r="F145" s="10">
        <f t="shared" si="18"/>
        <v>0</v>
      </c>
      <c r="G145" s="113"/>
      <c r="H145" s="1" t="s">
        <v>28</v>
      </c>
      <c r="I145" s="1" t="s">
        <v>142</v>
      </c>
      <c r="J145" s="1" t="s">
        <v>26</v>
      </c>
      <c r="K145" s="257">
        <v>2437.19</v>
      </c>
      <c r="L145" s="9"/>
      <c r="M145" s="10">
        <f t="shared" si="19"/>
        <v>0</v>
      </c>
      <c r="S145" s="132"/>
    </row>
    <row r="146" spans="1:19" x14ac:dyDescent="0.35">
      <c r="A146" s="1" t="s">
        <v>28</v>
      </c>
      <c r="B146" s="1" t="s">
        <v>141</v>
      </c>
      <c r="C146" s="1" t="s">
        <v>26</v>
      </c>
      <c r="D146" s="2">
        <f>VLOOKUP(B146,'MNS EXTRACT DATE 07-23-2025'!$B$131:$D$354,3,FALSE)</f>
        <v>2866.48</v>
      </c>
      <c r="E146" s="9"/>
      <c r="F146" s="10">
        <f t="shared" si="18"/>
        <v>0</v>
      </c>
      <c r="G146" s="113"/>
      <c r="H146" s="1" t="s">
        <v>28</v>
      </c>
      <c r="I146" s="1" t="s">
        <v>141</v>
      </c>
      <c r="J146" s="1" t="s">
        <v>26</v>
      </c>
      <c r="K146" s="257">
        <v>2689.9</v>
      </c>
      <c r="L146" s="9"/>
      <c r="M146" s="10">
        <f t="shared" si="19"/>
        <v>0</v>
      </c>
      <c r="S146" s="132"/>
    </row>
    <row r="147" spans="1:19" x14ac:dyDescent="0.35">
      <c r="A147" s="1" t="s">
        <v>28</v>
      </c>
      <c r="B147" s="1" t="s">
        <v>160</v>
      </c>
      <c r="C147" s="1" t="s">
        <v>26</v>
      </c>
      <c r="D147" s="2">
        <f>VLOOKUP(B147,'MNS EXTRACT DATE 07-23-2025'!$B$131:$D$354,3,FALSE)</f>
        <v>1282.54</v>
      </c>
      <c r="E147" s="9"/>
      <c r="F147" s="10">
        <f t="shared" si="18"/>
        <v>0</v>
      </c>
      <c r="G147" s="113"/>
      <c r="H147" s="1" t="s">
        <v>28</v>
      </c>
      <c r="I147" s="1" t="s">
        <v>160</v>
      </c>
      <c r="J147" s="1" t="s">
        <v>26</v>
      </c>
      <c r="K147" s="257">
        <v>1203.54</v>
      </c>
      <c r="L147" s="9"/>
      <c r="M147" s="10">
        <f t="shared" si="19"/>
        <v>0</v>
      </c>
      <c r="S147" s="132"/>
    </row>
    <row r="148" spans="1:19" x14ac:dyDescent="0.35">
      <c r="A148" s="1" t="s">
        <v>28</v>
      </c>
      <c r="B148" s="1" t="s">
        <v>159</v>
      </c>
      <c r="C148" s="1" t="s">
        <v>26</v>
      </c>
      <c r="D148" s="2">
        <f>VLOOKUP(B148,'MNS EXTRACT DATE 07-23-2025'!$B$131:$D$354,3,FALSE)</f>
        <v>1332.28</v>
      </c>
      <c r="E148" s="9"/>
      <c r="F148" s="10">
        <f t="shared" si="18"/>
        <v>0</v>
      </c>
      <c r="G148" s="113"/>
      <c r="H148" s="1" t="s">
        <v>28</v>
      </c>
      <c r="I148" s="1" t="s">
        <v>159</v>
      </c>
      <c r="J148" s="1" t="s">
        <v>26</v>
      </c>
      <c r="K148" s="257">
        <v>1250.21</v>
      </c>
      <c r="L148" s="9"/>
      <c r="M148" s="10">
        <f t="shared" si="19"/>
        <v>0</v>
      </c>
      <c r="S148" s="132"/>
    </row>
    <row r="149" spans="1:19" x14ac:dyDescent="0.35">
      <c r="A149" s="1" t="s">
        <v>28</v>
      </c>
      <c r="B149" s="1" t="s">
        <v>180</v>
      </c>
      <c r="C149" s="1" t="s">
        <v>26</v>
      </c>
      <c r="D149" s="2">
        <f>VLOOKUP(B149,'MNS EXTRACT DATE 07-23-2025'!$B$131:$D$354,3,FALSE)</f>
        <v>738.3</v>
      </c>
      <c r="E149" s="9"/>
      <c r="F149" s="10">
        <f t="shared" si="18"/>
        <v>0</v>
      </c>
      <c r="G149" s="113"/>
      <c r="H149" s="1" t="s">
        <v>28</v>
      </c>
      <c r="I149" s="1" t="s">
        <v>180</v>
      </c>
      <c r="J149" s="1" t="s">
        <v>26</v>
      </c>
      <c r="K149" s="257">
        <v>692.82</v>
      </c>
      <c r="L149" s="9"/>
      <c r="M149" s="10">
        <f t="shared" si="19"/>
        <v>0</v>
      </c>
      <c r="S149" s="132"/>
    </row>
    <row r="150" spans="1:19" x14ac:dyDescent="0.35">
      <c r="A150" s="1" t="s">
        <v>28</v>
      </c>
      <c r="B150" s="1" t="s">
        <v>179</v>
      </c>
      <c r="C150" s="1" t="s">
        <v>26</v>
      </c>
      <c r="D150" s="2">
        <f>VLOOKUP(B150,'MNS EXTRACT DATE 07-23-2025'!$B$131:$D$354,3,FALSE)</f>
        <v>768.49</v>
      </c>
      <c r="E150" s="9"/>
      <c r="F150" s="10">
        <f t="shared" si="18"/>
        <v>0</v>
      </c>
      <c r="G150" s="113"/>
      <c r="H150" s="1" t="s">
        <v>28</v>
      </c>
      <c r="I150" s="1" t="s">
        <v>179</v>
      </c>
      <c r="J150" s="1" t="s">
        <v>26</v>
      </c>
      <c r="K150" s="257">
        <v>721.15</v>
      </c>
      <c r="L150" s="9"/>
      <c r="M150" s="10">
        <f t="shared" si="19"/>
        <v>0</v>
      </c>
      <c r="S150" s="132"/>
    </row>
    <row r="151" spans="1:19" x14ac:dyDescent="0.35">
      <c r="A151" s="1" t="s">
        <v>28</v>
      </c>
      <c r="B151" s="1" t="s">
        <v>749</v>
      </c>
      <c r="C151" s="1" t="s">
        <v>26</v>
      </c>
      <c r="D151" s="2">
        <f>VLOOKUP(B151,'MNS EXTRACT DATE 07-23-2025'!$B$131:$D$354,3,FALSE)</f>
        <v>12688.41</v>
      </c>
      <c r="E151" s="9"/>
      <c r="F151" s="10">
        <f t="shared" ref="F151:F153" si="22">E151*D151</f>
        <v>0</v>
      </c>
      <c r="G151" s="113"/>
      <c r="H151" s="1" t="s">
        <v>28</v>
      </c>
      <c r="I151" s="1" t="s">
        <v>179</v>
      </c>
      <c r="J151" s="1" t="s">
        <v>26</v>
      </c>
      <c r="K151" s="257">
        <v>11906.79</v>
      </c>
      <c r="L151" s="9"/>
      <c r="M151" s="10">
        <f t="shared" ref="M151:M153" si="23">L151*K151</f>
        <v>0</v>
      </c>
      <c r="S151" s="132"/>
    </row>
    <row r="152" spans="1:19" x14ac:dyDescent="0.35">
      <c r="A152" s="1" t="s">
        <v>28</v>
      </c>
      <c r="B152" s="1" t="s">
        <v>750</v>
      </c>
      <c r="C152" s="1" t="s">
        <v>26</v>
      </c>
      <c r="D152" s="2">
        <f>VLOOKUP(B152,'MNS EXTRACT DATE 07-23-2025'!$B$131:$D$354,3,FALSE)</f>
        <v>14380.2</v>
      </c>
      <c r="E152" s="9"/>
      <c r="F152" s="10">
        <f t="shared" si="22"/>
        <v>0</v>
      </c>
      <c r="G152" s="113"/>
      <c r="H152" s="1" t="s">
        <v>28</v>
      </c>
      <c r="I152" s="1" t="s">
        <v>179</v>
      </c>
      <c r="J152" s="1" t="s">
        <v>26</v>
      </c>
      <c r="K152" s="257">
        <v>13494.36</v>
      </c>
      <c r="L152" s="9"/>
      <c r="M152" s="10">
        <f t="shared" si="23"/>
        <v>0</v>
      </c>
      <c r="S152" s="132"/>
    </row>
    <row r="153" spans="1:19" x14ac:dyDescent="0.35">
      <c r="A153" s="1" t="s">
        <v>28</v>
      </c>
      <c r="B153" s="1" t="s">
        <v>751</v>
      </c>
      <c r="C153" s="1" t="s">
        <v>26</v>
      </c>
      <c r="D153" s="2">
        <f>VLOOKUP(B153,'MNS EXTRACT DATE 07-23-2025'!$B$131:$D$354,3,FALSE)</f>
        <v>15226.09</v>
      </c>
      <c r="E153" s="9"/>
      <c r="F153" s="10">
        <f t="shared" si="22"/>
        <v>0</v>
      </c>
      <c r="G153" s="113"/>
      <c r="H153" s="1" t="s">
        <v>28</v>
      </c>
      <c r="I153" s="1" t="s">
        <v>179</v>
      </c>
      <c r="J153" s="1" t="s">
        <v>26</v>
      </c>
      <c r="K153" s="257">
        <v>14288.15</v>
      </c>
      <c r="L153" s="9"/>
      <c r="M153" s="10">
        <f t="shared" si="23"/>
        <v>0</v>
      </c>
      <c r="S153" s="132"/>
    </row>
    <row r="154" spans="1:19" x14ac:dyDescent="0.35">
      <c r="A154" s="1" t="s">
        <v>28</v>
      </c>
      <c r="B154" s="1" t="s">
        <v>131</v>
      </c>
      <c r="C154" s="1" t="s">
        <v>26</v>
      </c>
      <c r="D154" s="2">
        <f>VLOOKUP(B154,'MNS EXTRACT DATE 07-23-2025'!$B$131:$D$354,3,FALSE)</f>
        <v>7051</v>
      </c>
      <c r="E154" s="9"/>
      <c r="F154" s="10">
        <f t="shared" si="18"/>
        <v>0</v>
      </c>
      <c r="G154" s="113"/>
      <c r="H154" s="1" t="s">
        <v>28</v>
      </c>
      <c r="I154" s="1" t="s">
        <v>131</v>
      </c>
      <c r="J154" s="1" t="s">
        <v>26</v>
      </c>
      <c r="K154" s="257">
        <v>6225.31</v>
      </c>
      <c r="L154" s="9"/>
      <c r="M154" s="10">
        <f t="shared" si="19"/>
        <v>0</v>
      </c>
      <c r="S154" s="132"/>
    </row>
    <row r="155" spans="1:19" x14ac:dyDescent="0.35">
      <c r="A155" s="1" t="s">
        <v>28</v>
      </c>
      <c r="B155" s="1" t="s">
        <v>132</v>
      </c>
      <c r="C155" s="1" t="s">
        <v>26</v>
      </c>
      <c r="D155" s="2">
        <f>VLOOKUP(B155,'MNS EXTRACT DATE 07-23-2025'!$B$131:$D$354,3,FALSE)</f>
        <v>3465.75</v>
      </c>
      <c r="E155" s="9"/>
      <c r="F155" s="10">
        <f t="shared" si="18"/>
        <v>0</v>
      </c>
      <c r="G155" s="113"/>
      <c r="H155" s="1" t="s">
        <v>28</v>
      </c>
      <c r="I155" s="1" t="s">
        <v>132</v>
      </c>
      <c r="J155" s="1" t="s">
        <v>26</v>
      </c>
      <c r="K155" s="257">
        <v>3059.9</v>
      </c>
      <c r="L155" s="9"/>
      <c r="M155" s="10">
        <f t="shared" si="19"/>
        <v>0</v>
      </c>
      <c r="S155" s="132"/>
    </row>
    <row r="156" spans="1:19" x14ac:dyDescent="0.35">
      <c r="A156" s="1" t="s">
        <v>28</v>
      </c>
      <c r="B156" s="1" t="s">
        <v>130</v>
      </c>
      <c r="C156" s="1" t="s">
        <v>26</v>
      </c>
      <c r="D156" s="2">
        <f>VLOOKUP(B156,'MNS EXTRACT DATE 07-23-2025'!$B$131:$D$354,3,FALSE)</f>
        <v>12318.23</v>
      </c>
      <c r="E156" s="9"/>
      <c r="F156" s="10">
        <f t="shared" si="18"/>
        <v>0</v>
      </c>
      <c r="G156" s="113"/>
      <c r="H156" s="1" t="s">
        <v>28</v>
      </c>
      <c r="I156" s="1" t="s">
        <v>130</v>
      </c>
      <c r="J156" s="1" t="s">
        <v>26</v>
      </c>
      <c r="K156" s="257">
        <v>10875.74</v>
      </c>
      <c r="L156" s="9"/>
      <c r="M156" s="10">
        <f t="shared" si="19"/>
        <v>0</v>
      </c>
      <c r="S156" s="132"/>
    </row>
    <row r="157" spans="1:19" x14ac:dyDescent="0.35">
      <c r="A157" s="1" t="s">
        <v>28</v>
      </c>
      <c r="B157" s="1" t="s">
        <v>639</v>
      </c>
      <c r="C157" s="1" t="s">
        <v>26</v>
      </c>
      <c r="D157" s="2">
        <f>VLOOKUP(B157,'MNS EXTRACT DATE 07-23-2025'!$B$131:$D$354,3,FALSE)</f>
        <v>2495</v>
      </c>
      <c r="E157" s="9"/>
      <c r="F157" s="10">
        <f t="shared" si="18"/>
        <v>0</v>
      </c>
      <c r="G157" s="113"/>
      <c r="H157" s="1"/>
      <c r="I157" s="1"/>
      <c r="J157" s="1"/>
      <c r="K157" s="257">
        <v>2617.98</v>
      </c>
      <c r="L157" s="9"/>
      <c r="M157" s="10">
        <f t="shared" si="19"/>
        <v>0</v>
      </c>
      <c r="S157" s="132"/>
    </row>
    <row r="158" spans="1:19" x14ac:dyDescent="0.35">
      <c r="A158" s="1" t="s">
        <v>28</v>
      </c>
      <c r="B158" s="1" t="s">
        <v>640</v>
      </c>
      <c r="C158" s="1" t="s">
        <v>26</v>
      </c>
      <c r="D158" s="2">
        <f>VLOOKUP(B158,'MNS EXTRACT DATE 07-23-2025'!$B$131:$D$354,3,FALSE)</f>
        <v>3806</v>
      </c>
      <c r="E158" s="9"/>
      <c r="F158" s="10">
        <f t="shared" si="18"/>
        <v>0</v>
      </c>
      <c r="G158" s="113"/>
      <c r="H158" s="1"/>
      <c r="I158" s="1"/>
      <c r="J158" s="1"/>
      <c r="K158" s="257">
        <v>3993.38</v>
      </c>
      <c r="L158" s="9"/>
      <c r="M158" s="10">
        <f t="shared" si="19"/>
        <v>0</v>
      </c>
      <c r="S158" s="132"/>
    </row>
    <row r="159" spans="1:19" x14ac:dyDescent="0.35">
      <c r="A159" s="1" t="s">
        <v>28</v>
      </c>
      <c r="B159" s="1" t="s">
        <v>122</v>
      </c>
      <c r="C159" s="1" t="s">
        <v>26</v>
      </c>
      <c r="D159" s="2">
        <f>VLOOKUP(B159,'MNS EXTRACT DATE 07-23-2025'!$B$131:$D$354,3,FALSE)</f>
        <v>8171.22</v>
      </c>
      <c r="E159" s="9"/>
      <c r="F159" s="10">
        <f t="shared" si="18"/>
        <v>0</v>
      </c>
      <c r="G159" s="113"/>
      <c r="H159" s="1" t="s">
        <v>28</v>
      </c>
      <c r="I159" s="1" t="s">
        <v>122</v>
      </c>
      <c r="J159" s="1" t="s">
        <v>26</v>
      </c>
      <c r="K159" s="257">
        <v>7214.35</v>
      </c>
      <c r="L159" s="9"/>
      <c r="M159" s="10">
        <f t="shared" si="19"/>
        <v>0</v>
      </c>
      <c r="S159" s="132"/>
    </row>
    <row r="160" spans="1:19" x14ac:dyDescent="0.35">
      <c r="A160" s="1" t="s">
        <v>28</v>
      </c>
      <c r="B160" s="1" t="s">
        <v>127</v>
      </c>
      <c r="C160" s="1" t="s">
        <v>26</v>
      </c>
      <c r="D160" s="2">
        <f>VLOOKUP(B160,'MNS EXTRACT DATE 07-23-2025'!$B$131:$D$354,3,FALSE)</f>
        <v>1952.74</v>
      </c>
      <c r="E160" s="9"/>
      <c r="F160" s="10">
        <f t="shared" si="18"/>
        <v>0</v>
      </c>
      <c r="H160" s="1" t="s">
        <v>28</v>
      </c>
      <c r="I160" s="1" t="s">
        <v>127</v>
      </c>
      <c r="J160" s="1" t="s">
        <v>26</v>
      </c>
      <c r="K160" s="257">
        <v>1724.07</v>
      </c>
      <c r="L160" s="9"/>
      <c r="M160" s="10">
        <f t="shared" si="19"/>
        <v>0</v>
      </c>
      <c r="S160" s="132"/>
    </row>
    <row r="161" spans="1:19" x14ac:dyDescent="0.35">
      <c r="A161" s="1" t="s">
        <v>28</v>
      </c>
      <c r="B161" s="1" t="s">
        <v>129</v>
      </c>
      <c r="C161" s="1" t="s">
        <v>26</v>
      </c>
      <c r="D161" s="2">
        <f>VLOOKUP(B161,'MNS EXTRACT DATE 07-23-2025'!$B$131:$D$354,3,FALSE)</f>
        <v>857.48</v>
      </c>
      <c r="E161" s="9"/>
      <c r="F161" s="10">
        <f t="shared" si="18"/>
        <v>0</v>
      </c>
      <c r="H161" s="1" t="s">
        <v>28</v>
      </c>
      <c r="I161" s="1" t="s">
        <v>129</v>
      </c>
      <c r="J161" s="1" t="s">
        <v>26</v>
      </c>
      <c r="K161" s="257">
        <v>757.07</v>
      </c>
      <c r="L161" s="9"/>
      <c r="M161" s="10">
        <f t="shared" si="19"/>
        <v>0</v>
      </c>
      <c r="S161" s="132"/>
    </row>
    <row r="162" spans="1:19" x14ac:dyDescent="0.35">
      <c r="A162" s="1" t="s">
        <v>28</v>
      </c>
      <c r="B162" s="1" t="s">
        <v>126</v>
      </c>
      <c r="C162" s="1" t="s">
        <v>26</v>
      </c>
      <c r="D162" s="2">
        <f>VLOOKUP(B162,'MNS EXTRACT DATE 07-23-2025'!$B$131:$D$354,3,FALSE)</f>
        <v>2132.87</v>
      </c>
      <c r="E162" s="9"/>
      <c r="F162" s="10">
        <f t="shared" si="18"/>
        <v>0</v>
      </c>
      <c r="H162" s="1" t="s">
        <v>28</v>
      </c>
      <c r="I162" s="1" t="s">
        <v>126</v>
      </c>
      <c r="J162" s="1" t="s">
        <v>26</v>
      </c>
      <c r="K162" s="257">
        <v>1883.11</v>
      </c>
      <c r="L162" s="9"/>
      <c r="M162" s="10">
        <f t="shared" si="19"/>
        <v>0</v>
      </c>
      <c r="S162" s="132"/>
    </row>
    <row r="163" spans="1:19" x14ac:dyDescent="0.35">
      <c r="A163" s="1" t="s">
        <v>28</v>
      </c>
      <c r="B163" s="1" t="s">
        <v>121</v>
      </c>
      <c r="C163" s="1" t="s">
        <v>26</v>
      </c>
      <c r="D163" s="2">
        <f>VLOOKUP(B163,'MNS EXTRACT DATE 07-23-2025'!$B$131:$D$354,3,FALSE)</f>
        <v>14411.32</v>
      </c>
      <c r="E163" s="9"/>
      <c r="F163" s="10">
        <f t="shared" si="18"/>
        <v>0</v>
      </c>
      <c r="H163" s="1" t="s">
        <v>28</v>
      </c>
      <c r="I163" s="1" t="s">
        <v>121</v>
      </c>
      <c r="J163" s="1" t="s">
        <v>26</v>
      </c>
      <c r="K163" s="257">
        <v>12723.72</v>
      </c>
      <c r="L163" s="9"/>
      <c r="M163" s="10">
        <f t="shared" si="19"/>
        <v>0</v>
      </c>
      <c r="S163" s="132"/>
    </row>
    <row r="164" spans="1:19" x14ac:dyDescent="0.35">
      <c r="A164" s="1" t="s">
        <v>28</v>
      </c>
      <c r="B164" s="1" t="s">
        <v>125</v>
      </c>
      <c r="C164" s="1" t="s">
        <v>26</v>
      </c>
      <c r="D164" s="2">
        <f>VLOOKUP(B164,'MNS EXTRACT DATE 07-23-2025'!$B$131:$D$354,3,FALSE)</f>
        <v>4078.4</v>
      </c>
      <c r="E164" s="9"/>
      <c r="F164" s="10">
        <f t="shared" si="18"/>
        <v>0</v>
      </c>
      <c r="H164" s="1" t="s">
        <v>28</v>
      </c>
      <c r="I164" s="1" t="s">
        <v>125</v>
      </c>
      <c r="J164" s="1" t="s">
        <v>26</v>
      </c>
      <c r="K164" s="257">
        <v>3600.81</v>
      </c>
      <c r="L164" s="9"/>
      <c r="M164" s="10">
        <f t="shared" si="19"/>
        <v>0</v>
      </c>
      <c r="S164" s="132"/>
    </row>
    <row r="165" spans="1:19" x14ac:dyDescent="0.35">
      <c r="A165" s="1" t="s">
        <v>28</v>
      </c>
      <c r="B165" s="1" t="s">
        <v>128</v>
      </c>
      <c r="C165" s="1" t="s">
        <v>26</v>
      </c>
      <c r="D165" s="2">
        <f>VLOOKUP(B165,'MNS EXTRACT DATE 07-23-2025'!$B$131:$D$354,3,FALSE)</f>
        <v>1801.41</v>
      </c>
      <c r="E165" s="9"/>
      <c r="F165" s="10">
        <f t="shared" si="18"/>
        <v>0</v>
      </c>
      <c r="H165" s="1" t="s">
        <v>28</v>
      </c>
      <c r="I165" s="1" t="s">
        <v>128</v>
      </c>
      <c r="J165" s="1" t="s">
        <v>26</v>
      </c>
      <c r="K165" s="257">
        <v>1590.46</v>
      </c>
      <c r="L165" s="9"/>
      <c r="M165" s="10">
        <f t="shared" si="19"/>
        <v>0</v>
      </c>
      <c r="S165" s="132"/>
    </row>
    <row r="166" spans="1:19" x14ac:dyDescent="0.35">
      <c r="A166" s="1" t="s">
        <v>28</v>
      </c>
      <c r="B166" s="1" t="s">
        <v>124</v>
      </c>
      <c r="C166" s="1" t="s">
        <v>26</v>
      </c>
      <c r="D166" s="2">
        <f>VLOOKUP(B166,'MNS EXTRACT DATE 07-23-2025'!$B$131:$D$354,3,FALSE)</f>
        <v>4914.26</v>
      </c>
      <c r="E166" s="9"/>
      <c r="F166" s="10">
        <f t="shared" si="18"/>
        <v>0</v>
      </c>
      <c r="H166" s="1" t="s">
        <v>28</v>
      </c>
      <c r="I166" s="1" t="s">
        <v>124</v>
      </c>
      <c r="J166" s="1" t="s">
        <v>26</v>
      </c>
      <c r="K166" s="257">
        <v>4338.79</v>
      </c>
      <c r="L166" s="9"/>
      <c r="M166" s="10">
        <f t="shared" si="19"/>
        <v>0</v>
      </c>
      <c r="S166" s="132"/>
    </row>
    <row r="167" spans="1:19" x14ac:dyDescent="0.35">
      <c r="A167" s="1" t="s">
        <v>28</v>
      </c>
      <c r="B167" s="1" t="s">
        <v>123</v>
      </c>
      <c r="C167" s="1" t="s">
        <v>26</v>
      </c>
      <c r="D167" s="2">
        <f>VLOOKUP(B167,'MNS EXTRACT DATE 07-23-2025'!$B$131:$D$354,3,FALSE)</f>
        <v>8171.22</v>
      </c>
      <c r="E167" s="9"/>
      <c r="F167" s="10">
        <f t="shared" si="18"/>
        <v>0</v>
      </c>
      <c r="H167" s="1" t="s">
        <v>28</v>
      </c>
      <c r="I167" s="1" t="s">
        <v>123</v>
      </c>
      <c r="J167" s="1" t="s">
        <v>26</v>
      </c>
      <c r="K167" s="257">
        <v>7214.35</v>
      </c>
      <c r="L167" s="9"/>
      <c r="M167" s="10">
        <f t="shared" si="19"/>
        <v>0</v>
      </c>
      <c r="S167" s="132"/>
    </row>
    <row r="168" spans="1:19" x14ac:dyDescent="0.35">
      <c r="A168" s="1" t="s">
        <v>28</v>
      </c>
      <c r="B168" s="1" t="s">
        <v>113</v>
      </c>
      <c r="C168" s="1" t="s">
        <v>111</v>
      </c>
      <c r="D168" s="2">
        <f>VLOOKUP(B168,'MNS EXTRACT DATE 07-23-2025'!$B$131:$D$354,3,FALSE)</f>
        <v>2.7E-2</v>
      </c>
      <c r="E168" s="9"/>
      <c r="F168" s="10">
        <f t="shared" si="18"/>
        <v>0</v>
      </c>
      <c r="H168" s="1" t="s">
        <v>28</v>
      </c>
      <c r="I168" s="1" t="s">
        <v>113</v>
      </c>
      <c r="J168" s="1" t="s">
        <v>111</v>
      </c>
      <c r="K168" s="257">
        <v>2.5000000000000001E-2</v>
      </c>
      <c r="L168" s="9"/>
      <c r="M168" s="10">
        <f t="shared" si="19"/>
        <v>0</v>
      </c>
      <c r="S168" s="132"/>
    </row>
    <row r="169" spans="1:19" x14ac:dyDescent="0.35">
      <c r="A169" s="1" t="s">
        <v>28</v>
      </c>
      <c r="B169" s="1" t="s">
        <v>118</v>
      </c>
      <c r="C169" s="1" t="s">
        <v>111</v>
      </c>
      <c r="D169" s="2">
        <f>VLOOKUP(B169,'MNS EXTRACT DATE 07-23-2025'!$B$131:$D$354,3,FALSE)</f>
        <v>5.5E-2</v>
      </c>
      <c r="E169" s="9"/>
      <c r="F169" s="10">
        <f t="shared" si="18"/>
        <v>0</v>
      </c>
      <c r="H169" s="1" t="s">
        <v>28</v>
      </c>
      <c r="I169" s="1" t="s">
        <v>118</v>
      </c>
      <c r="J169" s="1" t="s">
        <v>111</v>
      </c>
      <c r="K169" s="257">
        <v>0.05</v>
      </c>
      <c r="L169" s="9"/>
      <c r="M169" s="10">
        <f t="shared" si="19"/>
        <v>0</v>
      </c>
      <c r="S169" s="132"/>
    </row>
    <row r="170" spans="1:19" x14ac:dyDescent="0.35">
      <c r="A170" s="1" t="s">
        <v>28</v>
      </c>
      <c r="B170" s="1" t="s">
        <v>120</v>
      </c>
      <c r="C170" s="1" t="s">
        <v>111</v>
      </c>
      <c r="D170" s="2">
        <f>VLOOKUP(B170,'MNS EXTRACT DATE 07-23-2025'!$B$131:$D$354,3,FALSE)</f>
        <v>0.1</v>
      </c>
      <c r="E170" s="9"/>
      <c r="F170" s="10">
        <f t="shared" si="18"/>
        <v>0</v>
      </c>
      <c r="H170" s="1" t="s">
        <v>28</v>
      </c>
      <c r="I170" s="1" t="s">
        <v>120</v>
      </c>
      <c r="J170" s="1" t="s">
        <v>111</v>
      </c>
      <c r="K170" s="257">
        <v>8.6999999999999994E-2</v>
      </c>
      <c r="L170" s="9"/>
      <c r="M170" s="10">
        <f t="shared" si="19"/>
        <v>0</v>
      </c>
      <c r="S170" s="132"/>
    </row>
    <row r="171" spans="1:19" x14ac:dyDescent="0.35">
      <c r="A171" s="1" t="s">
        <v>28</v>
      </c>
      <c r="B171" s="1" t="s">
        <v>117</v>
      </c>
      <c r="C171" s="1" t="s">
        <v>111</v>
      </c>
      <c r="D171" s="2">
        <f>VLOOKUP(B171,'MNS EXTRACT DATE 07-23-2025'!$B$131:$D$354,3,FALSE)</f>
        <v>0.05</v>
      </c>
      <c r="E171" s="9"/>
      <c r="F171" s="10">
        <f t="shared" si="18"/>
        <v>0</v>
      </c>
      <c r="H171" s="1" t="s">
        <v>28</v>
      </c>
      <c r="I171" s="1" t="s">
        <v>117</v>
      </c>
      <c r="J171" s="1" t="s">
        <v>111</v>
      </c>
      <c r="K171" s="257">
        <v>3.6999999999999998E-2</v>
      </c>
      <c r="L171" s="9"/>
      <c r="M171" s="10">
        <f t="shared" si="19"/>
        <v>0</v>
      </c>
      <c r="S171" s="132"/>
    </row>
    <row r="172" spans="1:19" x14ac:dyDescent="0.35">
      <c r="A172" s="1" t="s">
        <v>28</v>
      </c>
      <c r="B172" s="1" t="s">
        <v>112</v>
      </c>
      <c r="C172" s="1" t="s">
        <v>111</v>
      </c>
      <c r="D172" s="2">
        <f>VLOOKUP(B172,'MNS EXTRACT DATE 07-23-2025'!$B$131:$D$354,3,FALSE)</f>
        <v>0.02</v>
      </c>
      <c r="E172" s="9"/>
      <c r="F172" s="10">
        <f t="shared" si="18"/>
        <v>0</v>
      </c>
      <c r="H172" s="1" t="s">
        <v>28</v>
      </c>
      <c r="I172" s="1" t="s">
        <v>112</v>
      </c>
      <c r="J172" s="1" t="s">
        <v>111</v>
      </c>
      <c r="K172" s="257">
        <v>2.5000000000000001E-2</v>
      </c>
      <c r="L172" s="9"/>
      <c r="M172" s="10">
        <f t="shared" si="19"/>
        <v>0</v>
      </c>
      <c r="S172" s="132"/>
    </row>
    <row r="173" spans="1:19" x14ac:dyDescent="0.35">
      <c r="A173" s="1" t="s">
        <v>28</v>
      </c>
      <c r="B173" s="1" t="s">
        <v>116</v>
      </c>
      <c r="C173" s="1" t="s">
        <v>111</v>
      </c>
      <c r="D173" s="2">
        <f>VLOOKUP(B173,'MNS EXTRACT DATE 07-23-2025'!$B$131:$D$354,3,FALSE)</f>
        <v>0.04</v>
      </c>
      <c r="E173" s="9"/>
      <c r="F173" s="10">
        <f t="shared" si="18"/>
        <v>0</v>
      </c>
      <c r="H173" s="1" t="s">
        <v>28</v>
      </c>
      <c r="I173" s="1" t="s">
        <v>116</v>
      </c>
      <c r="J173" s="1" t="s">
        <v>111</v>
      </c>
      <c r="K173" s="257">
        <v>3.6999999999999998E-2</v>
      </c>
      <c r="L173" s="9"/>
      <c r="M173" s="10">
        <f t="shared" si="19"/>
        <v>0</v>
      </c>
      <c r="S173" s="132"/>
    </row>
    <row r="174" spans="1:19" x14ac:dyDescent="0.35">
      <c r="A174" s="1" t="s">
        <v>28</v>
      </c>
      <c r="B174" s="1" t="s">
        <v>119</v>
      </c>
      <c r="C174" s="1" t="s">
        <v>111</v>
      </c>
      <c r="D174" s="2">
        <f>VLOOKUP(B174,'MNS EXTRACT DATE 07-23-2025'!$B$131:$D$354,3,FALSE)</f>
        <v>0.06</v>
      </c>
      <c r="E174" s="9"/>
      <c r="F174" s="10">
        <f t="shared" si="18"/>
        <v>0</v>
      </c>
      <c r="H174" s="1" t="s">
        <v>28</v>
      </c>
      <c r="I174" s="1" t="s">
        <v>119</v>
      </c>
      <c r="J174" s="1" t="s">
        <v>111</v>
      </c>
      <c r="K174" s="257">
        <v>0.05</v>
      </c>
      <c r="L174" s="9"/>
      <c r="M174" s="10">
        <f t="shared" si="19"/>
        <v>0</v>
      </c>
      <c r="S174" s="132"/>
    </row>
    <row r="175" spans="1:19" x14ac:dyDescent="0.35">
      <c r="A175" s="1" t="s">
        <v>28</v>
      </c>
      <c r="B175" s="1" t="s">
        <v>115</v>
      </c>
      <c r="C175" s="1" t="s">
        <v>111</v>
      </c>
      <c r="D175" s="2">
        <f>VLOOKUP(B175,'MNS EXTRACT DATE 07-23-2025'!$B$131:$D$354,3,FALSE)</f>
        <v>3.5000000000000003E-2</v>
      </c>
      <c r="E175" s="9"/>
      <c r="F175" s="10">
        <f t="shared" si="18"/>
        <v>0</v>
      </c>
      <c r="H175" s="1" t="s">
        <v>28</v>
      </c>
      <c r="I175" s="1" t="s">
        <v>115</v>
      </c>
      <c r="J175" s="1" t="s">
        <v>111</v>
      </c>
      <c r="K175" s="257">
        <v>3.6999999999999998E-2</v>
      </c>
      <c r="L175" s="9"/>
      <c r="M175" s="10">
        <f t="shared" si="19"/>
        <v>0</v>
      </c>
      <c r="S175" s="132"/>
    </row>
    <row r="176" spans="1:19" x14ac:dyDescent="0.35">
      <c r="A176" s="1" t="s">
        <v>28</v>
      </c>
      <c r="B176" s="1" t="s">
        <v>114</v>
      </c>
      <c r="C176" s="1" t="s">
        <v>111</v>
      </c>
      <c r="D176" s="2">
        <f>VLOOKUP(B176,'MNS EXTRACT DATE 07-23-2025'!$B$131:$D$354,3,FALSE)</f>
        <v>0.03</v>
      </c>
      <c r="E176" s="9"/>
      <c r="F176" s="10">
        <f t="shared" si="18"/>
        <v>0</v>
      </c>
      <c r="H176" s="1" t="s">
        <v>28</v>
      </c>
      <c r="I176" s="1" t="s">
        <v>114</v>
      </c>
      <c r="J176" s="1" t="s">
        <v>111</v>
      </c>
      <c r="K176" s="257">
        <v>2.5000000000000001E-2</v>
      </c>
      <c r="L176" s="9"/>
      <c r="M176" s="10">
        <f t="shared" si="19"/>
        <v>0</v>
      </c>
      <c r="S176" s="132"/>
    </row>
    <row r="177" spans="1:19" x14ac:dyDescent="0.35">
      <c r="A177" s="1" t="s">
        <v>28</v>
      </c>
      <c r="B177" s="1" t="s">
        <v>110</v>
      </c>
      <c r="C177" s="1" t="s">
        <v>26</v>
      </c>
      <c r="D177" s="2">
        <f>VLOOKUP(B177,'MNS EXTRACT DATE 07-23-2025'!$B$131:$D$354,3,FALSE)</f>
        <v>540.44000000000005</v>
      </c>
      <c r="E177" s="9"/>
      <c r="F177" s="10">
        <f t="shared" si="18"/>
        <v>0</v>
      </c>
      <c r="H177" s="1" t="s">
        <v>28</v>
      </c>
      <c r="I177" s="1" t="s">
        <v>110</v>
      </c>
      <c r="J177" s="1" t="s">
        <v>26</v>
      </c>
      <c r="K177" s="257">
        <v>477.16</v>
      </c>
      <c r="L177" s="9"/>
      <c r="M177" s="10">
        <f t="shared" si="19"/>
        <v>0</v>
      </c>
      <c r="S177" s="132"/>
    </row>
    <row r="178" spans="1:19" x14ac:dyDescent="0.35">
      <c r="A178" s="1" t="s">
        <v>28</v>
      </c>
      <c r="B178" s="1" t="s">
        <v>109</v>
      </c>
      <c r="C178" s="1" t="s">
        <v>26</v>
      </c>
      <c r="D178" s="2">
        <f>VLOOKUP(B178,'MNS EXTRACT DATE 07-23-2025'!$B$131:$D$354,3,FALSE)</f>
        <v>1080.8800000000001</v>
      </c>
      <c r="E178" s="9"/>
      <c r="F178" s="10">
        <f t="shared" si="18"/>
        <v>0</v>
      </c>
      <c r="H178" s="1" t="s">
        <v>28</v>
      </c>
      <c r="I178" s="1" t="s">
        <v>109</v>
      </c>
      <c r="J178" s="1" t="s">
        <v>26</v>
      </c>
      <c r="K178" s="257">
        <v>954.3</v>
      </c>
      <c r="L178" s="9"/>
      <c r="M178" s="10">
        <f t="shared" si="19"/>
        <v>0</v>
      </c>
      <c r="S178" s="132"/>
    </row>
    <row r="179" spans="1:19" x14ac:dyDescent="0.35">
      <c r="A179" s="1" t="s">
        <v>28</v>
      </c>
      <c r="B179" s="1" t="s">
        <v>108</v>
      </c>
      <c r="C179" s="1" t="s">
        <v>26</v>
      </c>
      <c r="D179" s="2">
        <f>VLOOKUP(B179,'MNS EXTRACT DATE 07-23-2025'!$B$131:$D$354,3,FALSE)</f>
        <v>3242.63</v>
      </c>
      <c r="E179" s="9"/>
      <c r="F179" s="10">
        <f t="shared" si="18"/>
        <v>0</v>
      </c>
      <c r="H179" s="1" t="s">
        <v>28</v>
      </c>
      <c r="I179" s="1" t="s">
        <v>108</v>
      </c>
      <c r="J179" s="1" t="s">
        <v>26</v>
      </c>
      <c r="K179" s="257">
        <v>2862.91</v>
      </c>
      <c r="L179" s="9"/>
      <c r="M179" s="10">
        <f t="shared" si="19"/>
        <v>0</v>
      </c>
      <c r="S179" s="132"/>
    </row>
    <row r="180" spans="1:19" x14ac:dyDescent="0.35">
      <c r="A180" s="1" t="s">
        <v>28</v>
      </c>
      <c r="B180" s="1" t="s">
        <v>76</v>
      </c>
      <c r="C180" s="1" t="s">
        <v>26</v>
      </c>
      <c r="D180" s="2">
        <f>VLOOKUP(B180,'MNS EXTRACT DATE 07-23-2025'!$B$131:$D$354,3,FALSE)</f>
        <v>930.47</v>
      </c>
      <c r="E180" s="9"/>
      <c r="F180" s="10">
        <f t="shared" si="18"/>
        <v>0</v>
      </c>
      <c r="H180" s="1" t="s">
        <v>28</v>
      </c>
      <c r="I180" s="1" t="s">
        <v>76</v>
      </c>
      <c r="J180" s="1" t="s">
        <v>26</v>
      </c>
      <c r="K180" s="257">
        <v>873.15</v>
      </c>
      <c r="L180" s="9"/>
      <c r="M180" s="10">
        <f t="shared" si="19"/>
        <v>0</v>
      </c>
      <c r="S180" s="132"/>
    </row>
    <row r="181" spans="1:19" x14ac:dyDescent="0.35">
      <c r="A181" s="1" t="s">
        <v>28</v>
      </c>
      <c r="B181" s="1" t="s">
        <v>87</v>
      </c>
      <c r="C181" s="1" t="s">
        <v>26</v>
      </c>
      <c r="D181" s="2">
        <f>VLOOKUP(B181,'MNS EXTRACT DATE 07-23-2025'!$B$131:$D$354,3,FALSE)</f>
        <v>162.61000000000001</v>
      </c>
      <c r="E181" s="9"/>
      <c r="F181" s="10">
        <f t="shared" si="18"/>
        <v>0</v>
      </c>
      <c r="H181" s="1" t="s">
        <v>28</v>
      </c>
      <c r="I181" s="1" t="s">
        <v>87</v>
      </c>
      <c r="J181" s="1" t="s">
        <v>26</v>
      </c>
      <c r="K181" s="257">
        <v>152.6</v>
      </c>
      <c r="L181" s="9"/>
      <c r="M181" s="10">
        <f t="shared" si="19"/>
        <v>0</v>
      </c>
      <c r="S181" s="132"/>
    </row>
    <row r="182" spans="1:19" x14ac:dyDescent="0.35">
      <c r="A182" s="1" t="s">
        <v>28</v>
      </c>
      <c r="B182" s="1" t="s">
        <v>678</v>
      </c>
      <c r="C182" s="1" t="s">
        <v>26</v>
      </c>
      <c r="D182" s="2">
        <f>VLOOKUP(B182,'MNS EXTRACT DATE 07-23-2025'!$B$131:$D$354,3,FALSE)</f>
        <v>1353.43</v>
      </c>
      <c r="E182" s="9"/>
      <c r="F182" s="10">
        <f>E182*D182</f>
        <v>0</v>
      </c>
      <c r="H182" s="1"/>
      <c r="I182" s="1"/>
      <c r="J182" s="1"/>
      <c r="K182" s="257">
        <v>1270.06</v>
      </c>
      <c r="L182" s="9"/>
      <c r="M182" s="10">
        <f>L182*K182</f>
        <v>0</v>
      </c>
      <c r="S182" s="132"/>
    </row>
    <row r="183" spans="1:19" x14ac:dyDescent="0.35">
      <c r="A183" s="1" t="s">
        <v>28</v>
      </c>
      <c r="B183" s="1" t="s">
        <v>99</v>
      </c>
      <c r="C183" s="1" t="s">
        <v>26</v>
      </c>
      <c r="D183" s="2">
        <f>VLOOKUP(B183,'MNS EXTRACT DATE 07-23-2025'!$B$131:$D$354,3,FALSE)</f>
        <v>28.47</v>
      </c>
      <c r="E183" s="9"/>
      <c r="F183" s="10">
        <f t="shared" si="18"/>
        <v>0</v>
      </c>
      <c r="H183" s="1" t="s">
        <v>28</v>
      </c>
      <c r="I183" s="1" t="s">
        <v>99</v>
      </c>
      <c r="J183" s="1" t="s">
        <v>26</v>
      </c>
      <c r="K183" s="257">
        <v>26.72</v>
      </c>
      <c r="L183" s="9"/>
      <c r="M183" s="10">
        <f t="shared" si="19"/>
        <v>0</v>
      </c>
      <c r="S183" s="132"/>
    </row>
    <row r="184" spans="1:19" x14ac:dyDescent="0.35">
      <c r="A184" s="1" t="s">
        <v>28</v>
      </c>
      <c r="B184" s="1" t="s">
        <v>86</v>
      </c>
      <c r="C184" s="1" t="s">
        <v>26</v>
      </c>
      <c r="D184" s="2">
        <f>VLOOKUP(B184,'MNS EXTRACT DATE 07-23-2025'!$B$131:$D$354,3,FALSE)</f>
        <v>210.32</v>
      </c>
      <c r="E184" s="9"/>
      <c r="F184" s="10">
        <f t="shared" si="18"/>
        <v>0</v>
      </c>
      <c r="H184" s="1" t="s">
        <v>28</v>
      </c>
      <c r="I184" s="1" t="s">
        <v>86</v>
      </c>
      <c r="J184" s="1" t="s">
        <v>26</v>
      </c>
      <c r="K184" s="257">
        <v>197.37</v>
      </c>
      <c r="L184" s="9"/>
      <c r="M184" s="10">
        <f t="shared" si="19"/>
        <v>0</v>
      </c>
      <c r="S184" s="132"/>
    </row>
    <row r="185" spans="1:19" x14ac:dyDescent="0.35">
      <c r="A185" s="1" t="s">
        <v>28</v>
      </c>
      <c r="B185" s="1" t="s">
        <v>98</v>
      </c>
      <c r="C185" s="1" t="s">
        <v>26</v>
      </c>
      <c r="D185" s="2">
        <f>VLOOKUP(B185,'MNS EXTRACT DATE 07-23-2025'!$B$131:$D$354,3,FALSE)</f>
        <v>37.22</v>
      </c>
      <c r="E185" s="9"/>
      <c r="F185" s="10">
        <f t="shared" si="18"/>
        <v>0</v>
      </c>
      <c r="H185" s="1" t="s">
        <v>28</v>
      </c>
      <c r="I185" s="1" t="s">
        <v>98</v>
      </c>
      <c r="J185" s="1" t="s">
        <v>26</v>
      </c>
      <c r="K185" s="257">
        <v>34.93</v>
      </c>
      <c r="L185" s="9"/>
      <c r="M185" s="10">
        <f t="shared" si="19"/>
        <v>0</v>
      </c>
      <c r="S185" s="132"/>
    </row>
    <row r="186" spans="1:19" x14ac:dyDescent="0.35">
      <c r="A186" s="1" t="s">
        <v>28</v>
      </c>
      <c r="B186" s="1" t="s">
        <v>85</v>
      </c>
      <c r="C186" s="1" t="s">
        <v>26</v>
      </c>
      <c r="D186" s="2">
        <f>VLOOKUP(B186,'MNS EXTRACT DATE 07-23-2025'!$B$131:$D$354,3,FALSE)</f>
        <v>295.64</v>
      </c>
      <c r="E186" s="9"/>
      <c r="F186" s="10">
        <f t="shared" si="18"/>
        <v>0</v>
      </c>
      <c r="H186" s="1" t="s">
        <v>28</v>
      </c>
      <c r="I186" s="1" t="s">
        <v>85</v>
      </c>
      <c r="J186" s="1" t="s">
        <v>26</v>
      </c>
      <c r="K186" s="257">
        <v>277.43</v>
      </c>
      <c r="L186" s="9"/>
      <c r="M186" s="10">
        <f t="shared" si="19"/>
        <v>0</v>
      </c>
      <c r="S186" s="132"/>
    </row>
    <row r="187" spans="1:19" x14ac:dyDescent="0.35">
      <c r="A187" s="1" t="s">
        <v>28</v>
      </c>
      <c r="B187" s="1" t="s">
        <v>97</v>
      </c>
      <c r="C187" s="1" t="s">
        <v>26</v>
      </c>
      <c r="D187" s="2">
        <f>VLOOKUP(B187,'MNS EXTRACT DATE 07-23-2025'!$B$131:$D$354,3,FALSE)</f>
        <v>42.19</v>
      </c>
      <c r="E187" s="9"/>
      <c r="F187" s="10">
        <f t="shared" si="18"/>
        <v>0</v>
      </c>
      <c r="H187" s="1" t="s">
        <v>28</v>
      </c>
      <c r="I187" s="1" t="s">
        <v>97</v>
      </c>
      <c r="J187" s="1" t="s">
        <v>26</v>
      </c>
      <c r="K187" s="257">
        <v>39.590000000000003</v>
      </c>
      <c r="L187" s="9"/>
      <c r="M187" s="10">
        <f t="shared" si="19"/>
        <v>0</v>
      </c>
      <c r="S187" s="132"/>
    </row>
    <row r="188" spans="1:19" x14ac:dyDescent="0.35">
      <c r="A188" s="1" t="s">
        <v>28</v>
      </c>
      <c r="B188" s="1" t="s">
        <v>84</v>
      </c>
      <c r="C188" s="1" t="s">
        <v>26</v>
      </c>
      <c r="D188" s="2">
        <f>VLOOKUP(B188,'MNS EXTRACT DATE 07-23-2025'!$B$131:$D$354,3,FALSE)</f>
        <v>327.17</v>
      </c>
      <c r="E188" s="9"/>
      <c r="F188" s="10">
        <f t="shared" si="18"/>
        <v>0</v>
      </c>
      <c r="H188" s="1" t="s">
        <v>28</v>
      </c>
      <c r="I188" s="1" t="s">
        <v>84</v>
      </c>
      <c r="J188" s="1" t="s">
        <v>26</v>
      </c>
      <c r="K188" s="257">
        <v>307.02</v>
      </c>
      <c r="L188" s="9"/>
      <c r="M188" s="10">
        <f t="shared" si="19"/>
        <v>0</v>
      </c>
      <c r="S188" s="132"/>
    </row>
    <row r="189" spans="1:19" x14ac:dyDescent="0.35">
      <c r="A189" s="1" t="s">
        <v>28</v>
      </c>
      <c r="B189" s="1" t="s">
        <v>96</v>
      </c>
      <c r="C189" s="1" t="s">
        <v>26</v>
      </c>
      <c r="D189" s="2">
        <f>VLOOKUP(B189,'MNS EXTRACT DATE 07-23-2025'!$B$131:$D$354,3,FALSE)</f>
        <v>54.14</v>
      </c>
      <c r="E189" s="9"/>
      <c r="F189" s="10">
        <f t="shared" si="18"/>
        <v>0</v>
      </c>
      <c r="H189" s="1" t="s">
        <v>28</v>
      </c>
      <c r="I189" s="1" t="s">
        <v>96</v>
      </c>
      <c r="J189" s="1" t="s">
        <v>26</v>
      </c>
      <c r="K189" s="257">
        <v>50.8</v>
      </c>
      <c r="L189" s="9"/>
      <c r="M189" s="10">
        <f t="shared" si="19"/>
        <v>0</v>
      </c>
      <c r="S189" s="132"/>
    </row>
    <row r="190" spans="1:19" x14ac:dyDescent="0.35">
      <c r="A190" s="1" t="s">
        <v>28</v>
      </c>
      <c r="B190" s="1" t="s">
        <v>679</v>
      </c>
      <c r="C190" s="1" t="s">
        <v>26</v>
      </c>
      <c r="D190" s="2">
        <f>VLOOKUP(B190,'MNS EXTRACT DATE 07-23-2025'!$B$131:$D$354,3,FALSE)</f>
        <v>1015.07</v>
      </c>
      <c r="E190" s="9"/>
      <c r="F190" s="10">
        <f t="shared" si="18"/>
        <v>0</v>
      </c>
      <c r="H190" s="1"/>
      <c r="I190" s="1"/>
      <c r="J190" s="1"/>
      <c r="K190" s="257">
        <v>952.54</v>
      </c>
      <c r="L190" s="9"/>
      <c r="M190" s="10">
        <f t="shared" si="19"/>
        <v>0</v>
      </c>
      <c r="S190" s="132"/>
    </row>
    <row r="191" spans="1:19" x14ac:dyDescent="0.35">
      <c r="A191" s="1" t="s">
        <v>28</v>
      </c>
      <c r="B191" s="1" t="s">
        <v>107</v>
      </c>
      <c r="C191" s="1" t="s">
        <v>26</v>
      </c>
      <c r="D191" s="2">
        <f>VLOOKUP(B191,'MNS EXTRACT DATE 07-23-2025'!$B$131:$D$354,3,FALSE)</f>
        <v>11.72</v>
      </c>
      <c r="E191" s="9"/>
      <c r="F191" s="10">
        <f t="shared" si="18"/>
        <v>0</v>
      </c>
      <c r="H191" s="1" t="s">
        <v>28</v>
      </c>
      <c r="I191" s="1" t="s">
        <v>107</v>
      </c>
      <c r="J191" s="1" t="s">
        <v>26</v>
      </c>
      <c r="K191" s="257">
        <v>11</v>
      </c>
      <c r="L191" s="9"/>
      <c r="M191" s="10">
        <f t="shared" si="19"/>
        <v>0</v>
      </c>
      <c r="S191" s="132"/>
    </row>
    <row r="192" spans="1:19" x14ac:dyDescent="0.35">
      <c r="A192" s="1" t="s">
        <v>28</v>
      </c>
      <c r="B192" s="1" t="s">
        <v>83</v>
      </c>
      <c r="C192" s="1" t="s">
        <v>26</v>
      </c>
      <c r="D192" s="2">
        <f>VLOOKUP(B192,'MNS EXTRACT DATE 07-23-2025'!$B$131:$D$354,3,FALSE)</f>
        <v>363.87</v>
      </c>
      <c r="E192" s="9"/>
      <c r="F192" s="10">
        <f t="shared" si="18"/>
        <v>0</v>
      </c>
      <c r="H192" s="1" t="s">
        <v>28</v>
      </c>
      <c r="I192" s="1" t="s">
        <v>83</v>
      </c>
      <c r="J192" s="1" t="s">
        <v>26</v>
      </c>
      <c r="K192" s="257">
        <v>341.46</v>
      </c>
      <c r="L192" s="9"/>
      <c r="M192" s="10">
        <f t="shared" si="19"/>
        <v>0</v>
      </c>
      <c r="S192" s="132"/>
    </row>
    <row r="193" spans="1:19" x14ac:dyDescent="0.35">
      <c r="A193" s="1" t="s">
        <v>28</v>
      </c>
      <c r="B193" s="1" t="s">
        <v>95</v>
      </c>
      <c r="C193" s="1" t="s">
        <v>26</v>
      </c>
      <c r="D193" s="2">
        <f>VLOOKUP(B193,'MNS EXTRACT DATE 07-23-2025'!$B$131:$D$354,3,FALSE)</f>
        <v>60.29</v>
      </c>
      <c r="E193" s="9"/>
      <c r="F193" s="10">
        <f t="shared" si="18"/>
        <v>0</v>
      </c>
      <c r="H193" s="1" t="s">
        <v>28</v>
      </c>
      <c r="I193" s="1" t="s">
        <v>95</v>
      </c>
      <c r="J193" s="1" t="s">
        <v>26</v>
      </c>
      <c r="K193" s="257">
        <v>56.58</v>
      </c>
      <c r="L193" s="9"/>
      <c r="M193" s="10">
        <f t="shared" si="19"/>
        <v>0</v>
      </c>
      <c r="S193" s="132"/>
    </row>
    <row r="194" spans="1:19" x14ac:dyDescent="0.35">
      <c r="A194" s="1" t="s">
        <v>28</v>
      </c>
      <c r="B194" s="1" t="s">
        <v>106</v>
      </c>
      <c r="C194" s="1" t="s">
        <v>26</v>
      </c>
      <c r="D194" s="2">
        <f>VLOOKUP(B194,'MNS EXTRACT DATE 07-23-2025'!$B$131:$D$354,3,FALSE)</f>
        <v>14.51</v>
      </c>
      <c r="E194" s="9"/>
      <c r="F194" s="10">
        <f t="shared" ref="F194:F264" si="24">E194*D194</f>
        <v>0</v>
      </c>
      <c r="H194" s="1" t="s">
        <v>28</v>
      </c>
      <c r="I194" s="1" t="s">
        <v>106</v>
      </c>
      <c r="J194" s="1" t="s">
        <v>26</v>
      </c>
      <c r="K194" s="257">
        <v>13.62</v>
      </c>
      <c r="L194" s="9"/>
      <c r="M194" s="10">
        <f t="shared" ref="M194:M264" si="25">L194*K194</f>
        <v>0</v>
      </c>
      <c r="S194" s="132"/>
    </row>
    <row r="195" spans="1:19" x14ac:dyDescent="0.35">
      <c r="A195" s="1" t="s">
        <v>28</v>
      </c>
      <c r="B195" s="1" t="s">
        <v>82</v>
      </c>
      <c r="C195" s="1" t="s">
        <v>26</v>
      </c>
      <c r="D195" s="2">
        <f>VLOOKUP(B195,'MNS EXTRACT DATE 07-23-2025'!$B$131:$D$354,3,FALSE)</f>
        <v>426.11</v>
      </c>
      <c r="E195" s="9"/>
      <c r="F195" s="10">
        <f t="shared" si="24"/>
        <v>0</v>
      </c>
      <c r="H195" s="1" t="s">
        <v>28</v>
      </c>
      <c r="I195" s="1" t="s">
        <v>82</v>
      </c>
      <c r="J195" s="1" t="s">
        <v>26</v>
      </c>
      <c r="K195" s="257">
        <v>399.86</v>
      </c>
      <c r="L195" s="9"/>
      <c r="M195" s="10">
        <f t="shared" si="25"/>
        <v>0</v>
      </c>
      <c r="S195" s="132"/>
    </row>
    <row r="196" spans="1:19" x14ac:dyDescent="0.35">
      <c r="A196" s="1" t="s">
        <v>28</v>
      </c>
      <c r="B196" s="1" t="s">
        <v>94</v>
      </c>
      <c r="C196" s="1" t="s">
        <v>26</v>
      </c>
      <c r="D196" s="2">
        <f>VLOOKUP(B196,'MNS EXTRACT DATE 07-23-2025'!$B$131:$D$354,3,FALSE)</f>
        <v>72.58</v>
      </c>
      <c r="E196" s="9"/>
      <c r="F196" s="10">
        <f t="shared" si="24"/>
        <v>0</v>
      </c>
      <c r="H196" s="1" t="s">
        <v>28</v>
      </c>
      <c r="I196" s="1" t="s">
        <v>94</v>
      </c>
      <c r="J196" s="1" t="s">
        <v>26</v>
      </c>
      <c r="K196" s="257">
        <v>68.11</v>
      </c>
      <c r="L196" s="9"/>
      <c r="M196" s="10">
        <f t="shared" si="25"/>
        <v>0</v>
      </c>
      <c r="S196" s="132"/>
    </row>
    <row r="197" spans="1:19" x14ac:dyDescent="0.35">
      <c r="A197" s="1" t="s">
        <v>28</v>
      </c>
      <c r="B197" s="1" t="s">
        <v>93</v>
      </c>
      <c r="C197" s="1" t="s">
        <v>26</v>
      </c>
      <c r="D197" s="2">
        <f>VLOOKUP(B197,'MNS EXTRACT DATE 07-23-2025'!$B$131:$D$354,3,FALSE)</f>
        <v>84.59</v>
      </c>
      <c r="E197" s="9"/>
      <c r="F197" s="10">
        <f t="shared" si="24"/>
        <v>0</v>
      </c>
      <c r="H197" s="1" t="s">
        <v>28</v>
      </c>
      <c r="I197" s="1" t="s">
        <v>93</v>
      </c>
      <c r="J197" s="1" t="s">
        <v>26</v>
      </c>
      <c r="K197" s="257">
        <v>79.38</v>
      </c>
      <c r="L197" s="9"/>
      <c r="M197" s="10">
        <f t="shared" si="25"/>
        <v>0</v>
      </c>
      <c r="S197" s="132"/>
    </row>
    <row r="198" spans="1:19" x14ac:dyDescent="0.35">
      <c r="A198" s="1" t="s">
        <v>28</v>
      </c>
      <c r="B198" s="1" t="s">
        <v>680</v>
      </c>
      <c r="C198" s="1" t="s">
        <v>26</v>
      </c>
      <c r="D198" s="2">
        <f>VLOOKUP(B198,'MNS EXTRACT DATE 07-23-2025'!$B$131:$D$354,3,FALSE)</f>
        <v>1099.6600000000001</v>
      </c>
      <c r="E198" s="9"/>
      <c r="F198" s="10">
        <f t="shared" si="24"/>
        <v>0</v>
      </c>
      <c r="H198" s="1"/>
      <c r="I198" s="1"/>
      <c r="J198" s="1"/>
      <c r="K198" s="257">
        <v>1031.92</v>
      </c>
      <c r="L198" s="9"/>
      <c r="M198" s="10">
        <f t="shared" si="25"/>
        <v>0</v>
      </c>
      <c r="S198" s="132"/>
    </row>
    <row r="199" spans="1:19" x14ac:dyDescent="0.35">
      <c r="A199" s="1" t="s">
        <v>28</v>
      </c>
      <c r="B199" s="1" t="s">
        <v>105</v>
      </c>
      <c r="C199" s="1" t="s">
        <v>26</v>
      </c>
      <c r="D199" s="2">
        <f>VLOOKUP(B199,'MNS EXTRACT DATE 07-23-2025'!$B$131:$D$354,3,FALSE)</f>
        <v>16.190000000000001</v>
      </c>
      <c r="E199" s="9"/>
      <c r="F199" s="10">
        <f t="shared" si="24"/>
        <v>0</v>
      </c>
      <c r="H199" s="1" t="s">
        <v>28</v>
      </c>
      <c r="I199" s="1" t="s">
        <v>105</v>
      </c>
      <c r="J199" s="1" t="s">
        <v>26</v>
      </c>
      <c r="K199" s="257">
        <v>15.19</v>
      </c>
      <c r="L199" s="9"/>
      <c r="M199" s="10">
        <f t="shared" si="25"/>
        <v>0</v>
      </c>
      <c r="S199" s="132"/>
    </row>
    <row r="200" spans="1:19" x14ac:dyDescent="0.35">
      <c r="A200" s="1" t="s">
        <v>28</v>
      </c>
      <c r="B200" s="1" t="s">
        <v>81</v>
      </c>
      <c r="C200" s="1" t="s">
        <v>26</v>
      </c>
      <c r="D200" s="2">
        <f>VLOOKUP(B200,'MNS EXTRACT DATE 07-23-2025'!$B$131:$D$354,3,FALSE)</f>
        <v>496.62</v>
      </c>
      <c r="E200" s="9"/>
      <c r="F200" s="10">
        <f t="shared" si="24"/>
        <v>0</v>
      </c>
      <c r="H200" s="1" t="s">
        <v>28</v>
      </c>
      <c r="I200" s="1" t="s">
        <v>81</v>
      </c>
      <c r="J200" s="1" t="s">
        <v>26</v>
      </c>
      <c r="K200" s="257">
        <v>466.03</v>
      </c>
      <c r="L200" s="9"/>
      <c r="M200" s="10">
        <f t="shared" si="25"/>
        <v>0</v>
      </c>
      <c r="S200" s="132"/>
    </row>
    <row r="201" spans="1:19" x14ac:dyDescent="0.35">
      <c r="A201" s="1" t="s">
        <v>28</v>
      </c>
      <c r="B201" s="1" t="s">
        <v>92</v>
      </c>
      <c r="C201" s="1" t="s">
        <v>26</v>
      </c>
      <c r="D201" s="2">
        <f>VLOOKUP(B201,'MNS EXTRACT DATE 07-23-2025'!$B$131:$D$354,3,FALSE)</f>
        <v>93.79</v>
      </c>
      <c r="E201" s="9"/>
      <c r="F201" s="10">
        <f t="shared" si="24"/>
        <v>0</v>
      </c>
      <c r="H201" s="1" t="s">
        <v>28</v>
      </c>
      <c r="I201" s="1" t="s">
        <v>92</v>
      </c>
      <c r="J201" s="1" t="s">
        <v>26</v>
      </c>
      <c r="K201" s="257">
        <v>88.02</v>
      </c>
      <c r="L201" s="9"/>
      <c r="M201" s="10">
        <f t="shared" si="25"/>
        <v>0</v>
      </c>
      <c r="S201" s="132"/>
    </row>
    <row r="202" spans="1:19" x14ac:dyDescent="0.35">
      <c r="A202" s="1" t="s">
        <v>28</v>
      </c>
      <c r="B202" s="1" t="s">
        <v>104</v>
      </c>
      <c r="C202" s="1" t="s">
        <v>26</v>
      </c>
      <c r="D202" s="2">
        <f>VLOOKUP(B202,'MNS EXTRACT DATE 07-23-2025'!$B$131:$D$354,3,FALSE)</f>
        <v>20.100000000000001</v>
      </c>
      <c r="E202" s="9"/>
      <c r="F202" s="10">
        <f t="shared" si="24"/>
        <v>0</v>
      </c>
      <c r="H202" s="1" t="s">
        <v>28</v>
      </c>
      <c r="I202" s="1" t="s">
        <v>104</v>
      </c>
      <c r="J202" s="1" t="s">
        <v>26</v>
      </c>
      <c r="K202" s="257">
        <v>18.86</v>
      </c>
      <c r="L202" s="9"/>
      <c r="M202" s="10">
        <f t="shared" si="25"/>
        <v>0</v>
      </c>
      <c r="S202" s="132"/>
    </row>
    <row r="203" spans="1:19" x14ac:dyDescent="0.35">
      <c r="A203" s="1" t="s">
        <v>28</v>
      </c>
      <c r="B203" s="1" t="s">
        <v>80</v>
      </c>
      <c r="C203" s="1" t="s">
        <v>26</v>
      </c>
      <c r="D203" s="2">
        <f>VLOOKUP(B203,'MNS EXTRACT DATE 07-23-2025'!$B$131:$D$354,3,FALSE)</f>
        <v>559.59</v>
      </c>
      <c r="E203" s="9"/>
      <c r="F203" s="10">
        <f t="shared" si="24"/>
        <v>0</v>
      </c>
      <c r="H203" s="1" t="s">
        <v>28</v>
      </c>
      <c r="I203" s="1" t="s">
        <v>80</v>
      </c>
      <c r="J203" s="1" t="s">
        <v>26</v>
      </c>
      <c r="K203" s="257">
        <v>525.12</v>
      </c>
      <c r="L203" s="9"/>
      <c r="M203" s="10">
        <f t="shared" si="25"/>
        <v>0</v>
      </c>
      <c r="S203" s="132"/>
    </row>
    <row r="204" spans="1:19" x14ac:dyDescent="0.35">
      <c r="A204" s="1" t="s">
        <v>28</v>
      </c>
      <c r="B204" s="1" t="s">
        <v>91</v>
      </c>
      <c r="C204" s="1" t="s">
        <v>26</v>
      </c>
      <c r="D204" s="2">
        <f>VLOOKUP(B204,'MNS EXTRACT DATE 07-23-2025'!$B$131:$D$354,3,FALSE)</f>
        <v>109.91</v>
      </c>
      <c r="E204" s="9"/>
      <c r="F204" s="10">
        <f t="shared" si="24"/>
        <v>0</v>
      </c>
      <c r="H204" s="1" t="s">
        <v>28</v>
      </c>
      <c r="I204" s="1" t="s">
        <v>91</v>
      </c>
      <c r="J204" s="1" t="s">
        <v>26</v>
      </c>
      <c r="K204" s="257">
        <v>103.14</v>
      </c>
      <c r="L204" s="9"/>
      <c r="M204" s="10">
        <f t="shared" si="25"/>
        <v>0</v>
      </c>
      <c r="S204" s="132"/>
    </row>
    <row r="205" spans="1:19" x14ac:dyDescent="0.35">
      <c r="A205" s="1" t="s">
        <v>28</v>
      </c>
      <c r="B205" s="1" t="s">
        <v>681</v>
      </c>
      <c r="C205" s="1" t="s">
        <v>26</v>
      </c>
      <c r="D205" s="2">
        <f>VLOOKUP(B205,'MNS EXTRACT DATE 07-23-2025'!$B$131:$D$354,3,FALSE)</f>
        <v>1184.25</v>
      </c>
      <c r="E205" s="9"/>
      <c r="F205" s="10">
        <f t="shared" si="24"/>
        <v>0</v>
      </c>
      <c r="H205" s="1"/>
      <c r="I205" s="1"/>
      <c r="J205" s="1"/>
      <c r="K205" s="257">
        <v>1110.3</v>
      </c>
      <c r="L205" s="9"/>
      <c r="M205" s="10">
        <f t="shared" si="25"/>
        <v>0</v>
      </c>
      <c r="S205" s="132"/>
    </row>
    <row r="206" spans="1:19" x14ac:dyDescent="0.35">
      <c r="A206" s="1" t="s">
        <v>28</v>
      </c>
      <c r="B206" s="1" t="s">
        <v>103</v>
      </c>
      <c r="C206" s="1" t="s">
        <v>26</v>
      </c>
      <c r="D206" s="2">
        <f>VLOOKUP(B206,'MNS EXTRACT DATE 07-23-2025'!$B$131:$D$354,3,FALSE)</f>
        <v>21.77</v>
      </c>
      <c r="E206" s="9"/>
      <c r="F206" s="10">
        <f t="shared" si="24"/>
        <v>0</v>
      </c>
      <c r="H206" s="1" t="s">
        <v>28</v>
      </c>
      <c r="I206" s="1" t="s">
        <v>103</v>
      </c>
      <c r="J206" s="1" t="s">
        <v>26</v>
      </c>
      <c r="K206" s="257">
        <v>20.43</v>
      </c>
      <c r="L206" s="9"/>
      <c r="M206" s="10">
        <f t="shared" si="25"/>
        <v>0</v>
      </c>
      <c r="S206" s="132"/>
    </row>
    <row r="207" spans="1:19" x14ac:dyDescent="0.35">
      <c r="A207" s="1" t="s">
        <v>28</v>
      </c>
      <c r="B207" s="1" t="s">
        <v>79</v>
      </c>
      <c r="C207" s="1" t="s">
        <v>26</v>
      </c>
      <c r="D207" s="2">
        <f>VLOOKUP(B207,'MNS EXTRACT DATE 07-23-2025'!$B$131:$D$354,3,FALSE)</f>
        <v>729.02</v>
      </c>
      <c r="E207" s="9"/>
      <c r="F207" s="10">
        <f t="shared" si="24"/>
        <v>0</v>
      </c>
      <c r="H207" s="1" t="s">
        <v>28</v>
      </c>
      <c r="I207" s="1" t="s">
        <v>79</v>
      </c>
      <c r="J207" s="1" t="s">
        <v>26</v>
      </c>
      <c r="K207" s="257">
        <v>684.12</v>
      </c>
      <c r="L207" s="9"/>
      <c r="M207" s="10">
        <f t="shared" si="25"/>
        <v>0</v>
      </c>
      <c r="S207" s="132"/>
    </row>
    <row r="208" spans="1:19" x14ac:dyDescent="0.35">
      <c r="A208" s="1" t="s">
        <v>28</v>
      </c>
      <c r="B208" s="1" t="s">
        <v>90</v>
      </c>
      <c r="C208" s="1" t="s">
        <v>26</v>
      </c>
      <c r="D208" s="2">
        <f>VLOOKUP(B208,'MNS EXTRACT DATE 07-23-2025'!$B$131:$D$354,3,FALSE)</f>
        <v>124.97</v>
      </c>
      <c r="E208" s="9"/>
      <c r="F208" s="10">
        <f t="shared" si="24"/>
        <v>0</v>
      </c>
      <c r="H208" s="1" t="s">
        <v>28</v>
      </c>
      <c r="I208" s="1" t="s">
        <v>90</v>
      </c>
      <c r="J208" s="1" t="s">
        <v>26</v>
      </c>
      <c r="K208" s="257">
        <v>117.27</v>
      </c>
      <c r="L208" s="9"/>
      <c r="M208" s="10">
        <f t="shared" si="25"/>
        <v>0</v>
      </c>
      <c r="S208" s="132"/>
    </row>
    <row r="209" spans="1:19" x14ac:dyDescent="0.35">
      <c r="A209" s="1" t="s">
        <v>28</v>
      </c>
      <c r="B209" s="1" t="s">
        <v>102</v>
      </c>
      <c r="C209" s="1" t="s">
        <v>26</v>
      </c>
      <c r="D209" s="2">
        <f>VLOOKUP(B209,'MNS EXTRACT DATE 07-23-2025'!$B$131:$D$354,3,FALSE)</f>
        <v>23.45</v>
      </c>
      <c r="E209" s="9"/>
      <c r="F209" s="10">
        <f t="shared" si="24"/>
        <v>0</v>
      </c>
      <c r="H209" s="1" t="s">
        <v>28</v>
      </c>
      <c r="I209" s="1" t="s">
        <v>102</v>
      </c>
      <c r="J209" s="1" t="s">
        <v>26</v>
      </c>
      <c r="K209" s="257">
        <v>22</v>
      </c>
      <c r="L209" s="9"/>
      <c r="M209" s="10">
        <f t="shared" si="25"/>
        <v>0</v>
      </c>
      <c r="S209" s="132"/>
    </row>
    <row r="210" spans="1:19" x14ac:dyDescent="0.35">
      <c r="A210" s="1" t="s">
        <v>28</v>
      </c>
      <c r="B210" s="1" t="s">
        <v>78</v>
      </c>
      <c r="C210" s="1" t="s">
        <v>26</v>
      </c>
      <c r="D210" s="2">
        <f>VLOOKUP(B210,'MNS EXTRACT DATE 07-23-2025'!$B$131:$D$354,3,FALSE)</f>
        <v>796.17</v>
      </c>
      <c r="E210" s="9"/>
      <c r="F210" s="10">
        <f t="shared" si="24"/>
        <v>0</v>
      </c>
      <c r="H210" s="1" t="s">
        <v>28</v>
      </c>
      <c r="I210" s="1" t="s">
        <v>78</v>
      </c>
      <c r="J210" s="1" t="s">
        <v>26</v>
      </c>
      <c r="K210" s="257">
        <v>747.13</v>
      </c>
      <c r="L210" s="9"/>
      <c r="M210" s="10">
        <f t="shared" si="25"/>
        <v>0</v>
      </c>
      <c r="S210" s="132"/>
    </row>
    <row r="211" spans="1:19" x14ac:dyDescent="0.35">
      <c r="A211" s="1" t="s">
        <v>28</v>
      </c>
      <c r="B211" s="1" t="s">
        <v>89</v>
      </c>
      <c r="C211" s="1" t="s">
        <v>26</v>
      </c>
      <c r="D211" s="2">
        <f>VLOOKUP(B211,'MNS EXTRACT DATE 07-23-2025'!$B$131:$D$354,3,FALSE)</f>
        <v>138.52000000000001</v>
      </c>
      <c r="E211" s="9"/>
      <c r="F211" s="10">
        <f t="shared" si="24"/>
        <v>0</v>
      </c>
      <c r="H211" s="1" t="s">
        <v>28</v>
      </c>
      <c r="I211" s="1" t="s">
        <v>89</v>
      </c>
      <c r="J211" s="1" t="s">
        <v>26</v>
      </c>
      <c r="K211" s="257">
        <v>129.99</v>
      </c>
      <c r="L211" s="9"/>
      <c r="M211" s="10">
        <f t="shared" si="25"/>
        <v>0</v>
      </c>
      <c r="S211" s="132"/>
    </row>
    <row r="212" spans="1:19" x14ac:dyDescent="0.35">
      <c r="A212" s="1" t="s">
        <v>28</v>
      </c>
      <c r="B212" s="1" t="s">
        <v>682</v>
      </c>
      <c r="C212" s="1" t="s">
        <v>26</v>
      </c>
      <c r="D212" s="2">
        <f>VLOOKUP(B212,'MNS EXTRACT DATE 07-23-2025'!$B$131:$D$354,3,FALSE)</f>
        <v>1268.8399999999999</v>
      </c>
      <c r="E212" s="9"/>
      <c r="F212" s="10">
        <f t="shared" si="24"/>
        <v>0</v>
      </c>
      <c r="H212" s="1"/>
      <c r="I212" s="1"/>
      <c r="J212" s="1"/>
      <c r="K212" s="257">
        <v>1190.68</v>
      </c>
      <c r="L212" s="9"/>
      <c r="M212" s="10">
        <f t="shared" si="25"/>
        <v>0</v>
      </c>
      <c r="S212" s="132"/>
    </row>
    <row r="213" spans="1:19" x14ac:dyDescent="0.35">
      <c r="A213" s="1" t="s">
        <v>28</v>
      </c>
      <c r="B213" s="1" t="s">
        <v>101</v>
      </c>
      <c r="C213" s="1" t="s">
        <v>26</v>
      </c>
      <c r="D213" s="2">
        <f>VLOOKUP(B213,'MNS EXTRACT DATE 07-23-2025'!$B$131:$D$354,3,FALSE)</f>
        <v>25.12</v>
      </c>
      <c r="E213" s="9"/>
      <c r="F213" s="10">
        <f t="shared" si="24"/>
        <v>0</v>
      </c>
      <c r="H213" s="1" t="s">
        <v>28</v>
      </c>
      <c r="I213" s="1" t="s">
        <v>101</v>
      </c>
      <c r="J213" s="1" t="s">
        <v>26</v>
      </c>
      <c r="K213" s="257">
        <v>23.58</v>
      </c>
      <c r="L213" s="9"/>
      <c r="M213" s="10">
        <f t="shared" si="25"/>
        <v>0</v>
      </c>
      <c r="S213" s="132"/>
    </row>
    <row r="214" spans="1:19" x14ac:dyDescent="0.35">
      <c r="A214" s="1" t="s">
        <v>28</v>
      </c>
      <c r="B214" s="1" t="s">
        <v>77</v>
      </c>
      <c r="C214" s="1" t="s">
        <v>26</v>
      </c>
      <c r="D214" s="2">
        <f>VLOOKUP(B214,'MNS EXTRACT DATE 07-23-2025'!$B$131:$D$354,3,FALSE)</f>
        <v>863.32</v>
      </c>
      <c r="E214" s="9"/>
      <c r="F214" s="10">
        <f t="shared" si="24"/>
        <v>0</v>
      </c>
      <c r="H214" s="1" t="s">
        <v>28</v>
      </c>
      <c r="I214" s="1" t="s">
        <v>77</v>
      </c>
      <c r="J214" s="1" t="s">
        <v>26</v>
      </c>
      <c r="K214" s="257">
        <v>810.14</v>
      </c>
      <c r="L214" s="9"/>
      <c r="M214" s="10">
        <f t="shared" si="25"/>
        <v>0</v>
      </c>
      <c r="S214" s="132"/>
    </row>
    <row r="215" spans="1:19" x14ac:dyDescent="0.35">
      <c r="A215" s="1" t="s">
        <v>28</v>
      </c>
      <c r="B215" s="1" t="s">
        <v>88</v>
      </c>
      <c r="C215" s="1" t="s">
        <v>26</v>
      </c>
      <c r="D215" s="2">
        <f>VLOOKUP(B215,'MNS EXTRACT DATE 07-23-2025'!$B$131:$D$354,3,FALSE)</f>
        <v>150.57</v>
      </c>
      <c r="E215" s="9"/>
      <c r="F215" s="10">
        <f t="shared" si="24"/>
        <v>0</v>
      </c>
      <c r="H215" s="1" t="s">
        <v>28</v>
      </c>
      <c r="I215" s="1" t="s">
        <v>88</v>
      </c>
      <c r="J215" s="1" t="s">
        <v>26</v>
      </c>
      <c r="K215" s="257">
        <v>141.29</v>
      </c>
      <c r="L215" s="9"/>
      <c r="M215" s="10">
        <f t="shared" si="25"/>
        <v>0</v>
      </c>
      <c r="S215" s="132"/>
    </row>
    <row r="216" spans="1:19" x14ac:dyDescent="0.35">
      <c r="A216" s="1" t="s">
        <v>28</v>
      </c>
      <c r="B216" s="1" t="s">
        <v>100</v>
      </c>
      <c r="C216" s="1" t="s">
        <v>26</v>
      </c>
      <c r="D216" s="2">
        <f>VLOOKUP(B216,'MNS EXTRACT DATE 07-23-2025'!$B$131:$D$354,3,FALSE)</f>
        <v>27.36</v>
      </c>
      <c r="E216" s="9"/>
      <c r="F216" s="10">
        <f t="shared" si="24"/>
        <v>0</v>
      </c>
      <c r="H216" s="1" t="s">
        <v>28</v>
      </c>
      <c r="I216" s="1" t="s">
        <v>100</v>
      </c>
      <c r="J216" s="1" t="s">
        <v>26</v>
      </c>
      <c r="K216" s="257">
        <v>25.67</v>
      </c>
      <c r="L216" s="9"/>
      <c r="M216" s="10">
        <f t="shared" si="25"/>
        <v>0</v>
      </c>
      <c r="S216" s="132"/>
    </row>
    <row r="217" spans="1:19" x14ac:dyDescent="0.35">
      <c r="A217" s="1" t="s">
        <v>28</v>
      </c>
      <c r="B217" s="1" t="s">
        <v>72</v>
      </c>
      <c r="C217" s="1" t="s">
        <v>26</v>
      </c>
      <c r="D217" s="2">
        <f>VLOOKUP(B217,'MNS EXTRACT DATE 07-23-2025'!$B$131:$D$354,3,FALSE)</f>
        <v>702.99</v>
      </c>
      <c r="E217" s="9"/>
      <c r="F217" s="10">
        <f t="shared" si="24"/>
        <v>0</v>
      </c>
      <c r="H217" s="1" t="s">
        <v>28</v>
      </c>
      <c r="I217" s="1" t="s">
        <v>72</v>
      </c>
      <c r="J217" s="1" t="s">
        <v>26</v>
      </c>
      <c r="K217" s="257">
        <v>620.66999999999996</v>
      </c>
      <c r="L217" s="9"/>
      <c r="M217" s="10">
        <f t="shared" si="25"/>
        <v>0</v>
      </c>
      <c r="S217" s="132"/>
    </row>
    <row r="218" spans="1:19" x14ac:dyDescent="0.35">
      <c r="A218" s="1" t="s">
        <v>28</v>
      </c>
      <c r="B218" s="1" t="s">
        <v>63</v>
      </c>
      <c r="C218" s="1" t="s">
        <v>26</v>
      </c>
      <c r="D218" s="2">
        <f>VLOOKUP(B218,'MNS EXTRACT DATE 07-23-2025'!$B$131:$D$354,3,FALSE)</f>
        <v>2460.4699999999998</v>
      </c>
      <c r="E218" s="9"/>
      <c r="F218" s="10">
        <f t="shared" si="24"/>
        <v>0</v>
      </c>
      <c r="H218" s="1" t="s">
        <v>28</v>
      </c>
      <c r="I218" s="1" t="s">
        <v>63</v>
      </c>
      <c r="J218" s="1" t="s">
        <v>26</v>
      </c>
      <c r="K218" s="257">
        <v>2172.34</v>
      </c>
      <c r="L218" s="9"/>
      <c r="M218" s="10">
        <f t="shared" si="25"/>
        <v>0</v>
      </c>
      <c r="S218" s="132"/>
    </row>
    <row r="219" spans="1:19" x14ac:dyDescent="0.35">
      <c r="A219" s="1" t="s">
        <v>28</v>
      </c>
      <c r="B219" s="1" t="s">
        <v>75</v>
      </c>
      <c r="C219" s="1" t="s">
        <v>26</v>
      </c>
      <c r="D219" s="2">
        <f>VLOOKUP(B219,'MNS EXTRACT DATE 07-23-2025'!$B$131:$D$354,3,FALSE)</f>
        <v>423</v>
      </c>
      <c r="E219" s="9"/>
      <c r="F219" s="10">
        <f t="shared" si="24"/>
        <v>0</v>
      </c>
      <c r="H219" s="1" t="s">
        <v>28</v>
      </c>
      <c r="I219" s="1" t="s">
        <v>75</v>
      </c>
      <c r="J219" s="1" t="s">
        <v>26</v>
      </c>
      <c r="K219" s="257">
        <v>359.99</v>
      </c>
      <c r="L219" s="9"/>
      <c r="M219" s="10">
        <f t="shared" si="25"/>
        <v>0</v>
      </c>
      <c r="S219" s="132"/>
    </row>
    <row r="220" spans="1:19" x14ac:dyDescent="0.35">
      <c r="A220" s="1" t="s">
        <v>28</v>
      </c>
      <c r="B220" s="1" t="s">
        <v>68</v>
      </c>
      <c r="C220" s="1" t="s">
        <v>26</v>
      </c>
      <c r="D220" s="2">
        <f>VLOOKUP(B220,'MNS EXTRACT DATE 07-23-2025'!$B$131:$D$354,3,FALSE)</f>
        <v>1195.0899999999999</v>
      </c>
      <c r="E220" s="9"/>
      <c r="F220" s="10">
        <f t="shared" si="24"/>
        <v>0</v>
      </c>
      <c r="H220" s="1" t="s">
        <v>28</v>
      </c>
      <c r="I220" s="1" t="s">
        <v>68</v>
      </c>
      <c r="J220" s="1" t="s">
        <v>26</v>
      </c>
      <c r="K220" s="257">
        <v>1055.1400000000001</v>
      </c>
      <c r="L220" s="9"/>
      <c r="M220" s="10">
        <f t="shared" si="25"/>
        <v>0</v>
      </c>
      <c r="S220" s="132"/>
    </row>
    <row r="221" spans="1:19" x14ac:dyDescent="0.35">
      <c r="A221" s="1" t="s">
        <v>28</v>
      </c>
      <c r="B221" s="1" t="s">
        <v>74</v>
      </c>
      <c r="C221" s="1" t="s">
        <v>26</v>
      </c>
      <c r="D221" s="2">
        <f>VLOOKUP(B221,'MNS EXTRACT DATE 07-23-2025'!$B$131:$D$354,3,FALSE)</f>
        <v>434</v>
      </c>
      <c r="E221" s="9"/>
      <c r="F221" s="10">
        <f t="shared" si="24"/>
        <v>0</v>
      </c>
      <c r="H221" s="1" t="s">
        <v>28</v>
      </c>
      <c r="I221" s="1" t="s">
        <v>74</v>
      </c>
      <c r="J221" s="1" t="s">
        <v>26</v>
      </c>
      <c r="K221" s="257">
        <v>397.23</v>
      </c>
      <c r="L221" s="9"/>
      <c r="M221" s="10">
        <f t="shared" si="25"/>
        <v>0</v>
      </c>
      <c r="S221" s="132"/>
    </row>
    <row r="222" spans="1:19" x14ac:dyDescent="0.35">
      <c r="A222" s="1" t="s">
        <v>28</v>
      </c>
      <c r="B222" s="1" t="s">
        <v>71</v>
      </c>
      <c r="C222" s="1" t="s">
        <v>26</v>
      </c>
      <c r="D222" s="2">
        <f>VLOOKUP(B222,'MNS EXTRACT DATE 07-23-2025'!$B$131:$D$354,3,FALSE)</f>
        <v>878.74</v>
      </c>
      <c r="E222" s="9"/>
      <c r="F222" s="10">
        <f t="shared" si="24"/>
        <v>0</v>
      </c>
      <c r="H222" s="1" t="s">
        <v>28</v>
      </c>
      <c r="I222" s="1" t="s">
        <v>71</v>
      </c>
      <c r="J222" s="1" t="s">
        <v>26</v>
      </c>
      <c r="K222" s="257">
        <v>775.84</v>
      </c>
      <c r="L222" s="9"/>
      <c r="M222" s="10">
        <f t="shared" si="25"/>
        <v>0</v>
      </c>
      <c r="S222" s="132"/>
    </row>
    <row r="223" spans="1:19" x14ac:dyDescent="0.35">
      <c r="A223" s="1" t="s">
        <v>28</v>
      </c>
      <c r="B223" s="1" t="s">
        <v>67</v>
      </c>
      <c r="C223" s="1" t="s">
        <v>26</v>
      </c>
      <c r="D223" s="2">
        <f>VLOOKUP(B223,'MNS EXTRACT DATE 07-23-2025'!$B$131:$D$354,3,FALSE)</f>
        <v>1546.58</v>
      </c>
      <c r="E223" s="9"/>
      <c r="F223" s="10">
        <f t="shared" si="24"/>
        <v>0</v>
      </c>
      <c r="H223" s="1" t="s">
        <v>28</v>
      </c>
      <c r="I223" s="1" t="s">
        <v>67</v>
      </c>
      <c r="J223" s="1" t="s">
        <v>26</v>
      </c>
      <c r="K223" s="257">
        <v>1365.47</v>
      </c>
      <c r="L223" s="9"/>
      <c r="M223" s="10">
        <f t="shared" si="25"/>
        <v>0</v>
      </c>
      <c r="S223" s="132"/>
    </row>
    <row r="224" spans="1:19" x14ac:dyDescent="0.35">
      <c r="A224" s="1" t="s">
        <v>28</v>
      </c>
      <c r="B224" s="1" t="s">
        <v>70</v>
      </c>
      <c r="C224" s="1" t="s">
        <v>26</v>
      </c>
      <c r="D224" s="2">
        <f>VLOOKUP(B224,'MNS EXTRACT DATE 07-23-2025'!$B$131:$D$354,3,FALSE)</f>
        <v>963.1</v>
      </c>
      <c r="E224" s="9"/>
      <c r="F224" s="10">
        <f t="shared" si="24"/>
        <v>0</v>
      </c>
      <c r="H224" s="1" t="s">
        <v>28</v>
      </c>
      <c r="I224" s="1" t="s">
        <v>70</v>
      </c>
      <c r="J224" s="1" t="s">
        <v>26</v>
      </c>
      <c r="K224" s="257">
        <v>850.32</v>
      </c>
      <c r="L224" s="9"/>
      <c r="M224" s="10">
        <f t="shared" si="25"/>
        <v>0</v>
      </c>
      <c r="S224" s="132"/>
    </row>
    <row r="225" spans="1:19" x14ac:dyDescent="0.35">
      <c r="A225" s="1" t="s">
        <v>28</v>
      </c>
      <c r="B225" s="1" t="s">
        <v>66</v>
      </c>
      <c r="C225" s="1" t="s">
        <v>26</v>
      </c>
      <c r="D225" s="2">
        <f>VLOOKUP(B225,'MNS EXTRACT DATE 07-23-2025'!$B$131:$D$354,3,FALSE)</f>
        <v>1884</v>
      </c>
      <c r="E225" s="9"/>
      <c r="F225" s="10">
        <f t="shared" si="24"/>
        <v>0</v>
      </c>
      <c r="H225" s="1" t="s">
        <v>28</v>
      </c>
      <c r="I225" s="1" t="s">
        <v>66</v>
      </c>
      <c r="J225" s="1" t="s">
        <v>26</v>
      </c>
      <c r="K225" s="257">
        <v>1675.81</v>
      </c>
      <c r="L225" s="9"/>
      <c r="M225" s="10">
        <f t="shared" si="25"/>
        <v>0</v>
      </c>
      <c r="S225" s="132"/>
    </row>
    <row r="226" spans="1:19" x14ac:dyDescent="0.35">
      <c r="A226" s="1" t="s">
        <v>28</v>
      </c>
      <c r="B226" s="1" t="s">
        <v>69</v>
      </c>
      <c r="C226" s="1" t="s">
        <v>26</v>
      </c>
      <c r="D226" s="2">
        <f>VLOOKUP(B226,'MNS EXTRACT DATE 07-23-2025'!$B$131:$D$354,3,FALSE)</f>
        <v>984.19</v>
      </c>
      <c r="E226" s="9"/>
      <c r="F226" s="10">
        <f t="shared" si="24"/>
        <v>0</v>
      </c>
      <c r="H226" s="1" t="s">
        <v>28</v>
      </c>
      <c r="I226" s="1" t="s">
        <v>69</v>
      </c>
      <c r="J226" s="1" t="s">
        <v>26</v>
      </c>
      <c r="K226" s="257">
        <v>868.94</v>
      </c>
      <c r="L226" s="9"/>
      <c r="M226" s="10">
        <f t="shared" si="25"/>
        <v>0</v>
      </c>
      <c r="S226" s="132"/>
    </row>
    <row r="227" spans="1:19" x14ac:dyDescent="0.35">
      <c r="A227" s="1" t="s">
        <v>28</v>
      </c>
      <c r="B227" s="1" t="s">
        <v>73</v>
      </c>
      <c r="C227" s="1" t="s">
        <v>26</v>
      </c>
      <c r="D227" s="2">
        <f>VLOOKUP(B227,'MNS EXTRACT DATE 07-23-2025'!$B$131:$D$354,3,FALSE)</f>
        <v>534.27</v>
      </c>
      <c r="E227" s="9"/>
      <c r="F227" s="10">
        <f t="shared" si="24"/>
        <v>0</v>
      </c>
      <c r="H227" s="1" t="s">
        <v>28</v>
      </c>
      <c r="I227" s="1" t="s">
        <v>73</v>
      </c>
      <c r="J227" s="1" t="s">
        <v>26</v>
      </c>
      <c r="K227" s="257">
        <v>471.71</v>
      </c>
      <c r="L227" s="9"/>
      <c r="M227" s="10">
        <f t="shared" si="25"/>
        <v>0</v>
      </c>
      <c r="S227" s="132"/>
    </row>
    <row r="228" spans="1:19" x14ac:dyDescent="0.35">
      <c r="A228" s="1" t="s">
        <v>28</v>
      </c>
      <c r="B228" s="1" t="s">
        <v>65</v>
      </c>
      <c r="C228" s="1" t="s">
        <v>26</v>
      </c>
      <c r="D228" s="2">
        <f>VLOOKUP(B228,'MNS EXTRACT DATE 07-23-2025'!$B$131:$D$354,3,FALSE)</f>
        <v>2170</v>
      </c>
      <c r="E228" s="9"/>
      <c r="F228" s="10">
        <f t="shared" si="24"/>
        <v>0</v>
      </c>
      <c r="H228" s="1" t="s">
        <v>28</v>
      </c>
      <c r="I228" s="1" t="s">
        <v>65</v>
      </c>
      <c r="J228" s="1" t="s">
        <v>26</v>
      </c>
      <c r="K228" s="257">
        <v>1862.01</v>
      </c>
      <c r="L228" s="9"/>
      <c r="M228" s="10">
        <f t="shared" si="25"/>
        <v>0</v>
      </c>
      <c r="S228" s="132"/>
    </row>
    <row r="229" spans="1:19" x14ac:dyDescent="0.35">
      <c r="A229" s="1" t="s">
        <v>28</v>
      </c>
      <c r="B229" s="1" t="s">
        <v>64</v>
      </c>
      <c r="C229" s="1" t="s">
        <v>26</v>
      </c>
      <c r="D229" s="2">
        <f>VLOOKUP(B229,'MNS EXTRACT DATE 07-23-2025'!$B$131:$D$354,3,FALSE)</f>
        <v>2284.7199999999998</v>
      </c>
      <c r="E229" s="9"/>
      <c r="F229" s="10">
        <f t="shared" si="24"/>
        <v>0</v>
      </c>
      <c r="H229" s="1" t="s">
        <v>28</v>
      </c>
      <c r="I229" s="1" t="s">
        <v>64</v>
      </c>
      <c r="J229" s="1" t="s">
        <v>26</v>
      </c>
      <c r="K229" s="257">
        <f t="shared" ref="K229" si="26">D229</f>
        <v>2284.7199999999998</v>
      </c>
      <c r="L229" s="9"/>
      <c r="M229" s="10">
        <f t="shared" si="25"/>
        <v>0</v>
      </c>
      <c r="S229" s="132"/>
    </row>
    <row r="230" spans="1:19" x14ac:dyDescent="0.35">
      <c r="A230" s="1" t="s">
        <v>28</v>
      </c>
      <c r="B230" s="1" t="s">
        <v>61</v>
      </c>
      <c r="C230" s="1" t="s">
        <v>26</v>
      </c>
      <c r="D230" s="2">
        <f>VLOOKUP(B230,'MNS EXTRACT DATE 07-23-2025'!$B$131:$D$354,3,FALSE)</f>
        <v>489.79</v>
      </c>
      <c r="E230" s="9"/>
      <c r="F230" s="10">
        <f t="shared" si="24"/>
        <v>0</v>
      </c>
      <c r="H230" s="1" t="s">
        <v>28</v>
      </c>
      <c r="I230" s="1" t="s">
        <v>61</v>
      </c>
      <c r="J230" s="1" t="s">
        <v>26</v>
      </c>
      <c r="K230" s="257">
        <v>459.62</v>
      </c>
      <c r="L230" s="9"/>
      <c r="M230" s="10">
        <f t="shared" si="25"/>
        <v>0</v>
      </c>
      <c r="S230" s="132"/>
    </row>
    <row r="231" spans="1:19" x14ac:dyDescent="0.35">
      <c r="A231" s="1" t="s">
        <v>28</v>
      </c>
      <c r="B231" s="1" t="s">
        <v>27</v>
      </c>
      <c r="C231" s="1" t="s">
        <v>26</v>
      </c>
      <c r="D231" s="2">
        <f>VLOOKUP(B231,'MNS EXTRACT DATE 07-23-2025'!$B$131:$D$354,3,FALSE)</f>
        <v>6208.86</v>
      </c>
      <c r="E231" s="9"/>
      <c r="F231" s="10">
        <f t="shared" si="24"/>
        <v>0</v>
      </c>
      <c r="H231" s="1" t="s">
        <v>28</v>
      </c>
      <c r="I231" s="1" t="s">
        <v>27</v>
      </c>
      <c r="J231" s="1" t="s">
        <v>26</v>
      </c>
      <c r="K231" s="257">
        <v>5826.39</v>
      </c>
      <c r="L231" s="9"/>
      <c r="M231" s="10">
        <f t="shared" si="25"/>
        <v>0</v>
      </c>
      <c r="S231" s="132"/>
    </row>
    <row r="232" spans="1:19" x14ac:dyDescent="0.35">
      <c r="A232" s="1" t="s">
        <v>28</v>
      </c>
      <c r="B232" s="1" t="s">
        <v>39</v>
      </c>
      <c r="C232" s="1" t="s">
        <v>26</v>
      </c>
      <c r="D232" s="2">
        <f>VLOOKUP(B232,'MNS EXTRACT DATE 07-23-2025'!$B$131:$D$354,3,FALSE)</f>
        <v>1695.17</v>
      </c>
      <c r="E232" s="9"/>
      <c r="F232" s="10">
        <f t="shared" si="24"/>
        <v>0</v>
      </c>
      <c r="H232" s="1" t="s">
        <v>28</v>
      </c>
      <c r="I232" s="1" t="s">
        <v>39</v>
      </c>
      <c r="J232" s="1" t="s">
        <v>26</v>
      </c>
      <c r="K232" s="257">
        <v>1590.75</v>
      </c>
      <c r="L232" s="9"/>
      <c r="M232" s="10">
        <f t="shared" si="25"/>
        <v>0</v>
      </c>
      <c r="S232" s="132"/>
    </row>
    <row r="233" spans="1:19" x14ac:dyDescent="0.35">
      <c r="A233" s="1" t="s">
        <v>28</v>
      </c>
      <c r="B233" s="182" t="s">
        <v>683</v>
      </c>
      <c r="C233" s="1" t="s">
        <v>26</v>
      </c>
      <c r="D233" s="2">
        <f>VLOOKUP(B233,'MNS EXTRACT DATE 07-23-2025'!$B$131:$D$354,3,FALSE)</f>
        <v>9913.8799999999992</v>
      </c>
      <c r="E233" s="9"/>
      <c r="F233" s="10">
        <f t="shared" si="24"/>
        <v>0</v>
      </c>
      <c r="H233" s="1"/>
      <c r="I233" s="1"/>
      <c r="J233" s="1"/>
      <c r="K233" s="257">
        <v>9303.17</v>
      </c>
      <c r="L233" s="9"/>
      <c r="M233" s="10">
        <f t="shared" si="25"/>
        <v>0</v>
      </c>
      <c r="S233" s="132"/>
    </row>
    <row r="234" spans="1:19" x14ac:dyDescent="0.35">
      <c r="A234" s="1" t="s">
        <v>28</v>
      </c>
      <c r="B234" s="1" t="s">
        <v>51</v>
      </c>
      <c r="C234" s="1" t="s">
        <v>26</v>
      </c>
      <c r="D234" s="2">
        <f>VLOOKUP(B234,'MNS EXTRACT DATE 07-23-2025'!$B$131:$D$354,3,FALSE)</f>
        <v>803.6</v>
      </c>
      <c r="E234" s="9"/>
      <c r="F234" s="10">
        <f t="shared" si="24"/>
        <v>0</v>
      </c>
      <c r="H234" s="1" t="s">
        <v>28</v>
      </c>
      <c r="I234" s="1" t="s">
        <v>51</v>
      </c>
      <c r="J234" s="1" t="s">
        <v>26</v>
      </c>
      <c r="K234" s="257">
        <v>754.1</v>
      </c>
      <c r="L234" s="9"/>
      <c r="M234" s="10">
        <f t="shared" si="25"/>
        <v>0</v>
      </c>
      <c r="S234" s="132"/>
    </row>
    <row r="235" spans="1:19" x14ac:dyDescent="0.35">
      <c r="A235" s="1" t="s">
        <v>28</v>
      </c>
      <c r="B235" s="1" t="s">
        <v>38</v>
      </c>
      <c r="C235" s="1" t="s">
        <v>26</v>
      </c>
      <c r="D235" s="2">
        <f>VLOOKUP(B235,'MNS EXTRACT DATE 07-23-2025'!$B$131:$D$354,3,FALSE)</f>
        <v>2207.7800000000002</v>
      </c>
      <c r="E235" s="9"/>
      <c r="F235" s="10">
        <f t="shared" si="24"/>
        <v>0</v>
      </c>
      <c r="H235" s="1" t="s">
        <v>28</v>
      </c>
      <c r="I235" s="1" t="s">
        <v>38</v>
      </c>
      <c r="J235" s="1" t="s">
        <v>26</v>
      </c>
      <c r="K235" s="257">
        <v>2071.7800000000002</v>
      </c>
      <c r="L235" s="9"/>
      <c r="M235" s="10">
        <f t="shared" si="25"/>
        <v>0</v>
      </c>
      <c r="S235" s="132"/>
    </row>
    <row r="236" spans="1:19" x14ac:dyDescent="0.35">
      <c r="A236" s="1" t="s">
        <v>28</v>
      </c>
      <c r="B236" s="1" t="s">
        <v>50</v>
      </c>
      <c r="C236" s="1" t="s">
        <v>26</v>
      </c>
      <c r="D236" s="2">
        <f>VLOOKUP(B236,'MNS EXTRACT DATE 07-23-2025'!$B$131:$D$354,3,FALSE)</f>
        <v>888.19</v>
      </c>
      <c r="E236" s="9"/>
      <c r="F236" s="10">
        <f t="shared" si="24"/>
        <v>0</v>
      </c>
      <c r="H236" s="1" t="s">
        <v>28</v>
      </c>
      <c r="I236" s="1" t="s">
        <v>50</v>
      </c>
      <c r="J236" s="1" t="s">
        <v>26</v>
      </c>
      <c r="K236" s="257">
        <v>833.48</v>
      </c>
      <c r="L236" s="9"/>
      <c r="M236" s="10">
        <f t="shared" si="25"/>
        <v>0</v>
      </c>
      <c r="S236" s="132"/>
    </row>
    <row r="237" spans="1:19" x14ac:dyDescent="0.35">
      <c r="A237" s="1" t="s">
        <v>28</v>
      </c>
      <c r="B237" s="1" t="s">
        <v>37</v>
      </c>
      <c r="C237" s="1" t="s">
        <v>26</v>
      </c>
      <c r="D237" s="2">
        <f>VLOOKUP(B237,'MNS EXTRACT DATE 07-23-2025'!$B$131:$D$354,3,FALSE)</f>
        <v>2706.86</v>
      </c>
      <c r="E237" s="9"/>
      <c r="F237" s="10">
        <f t="shared" si="24"/>
        <v>0</v>
      </c>
      <c r="H237" s="1" t="s">
        <v>28</v>
      </c>
      <c r="I237" s="1" t="s">
        <v>37</v>
      </c>
      <c r="J237" s="1" t="s">
        <v>26</v>
      </c>
      <c r="K237" s="257">
        <v>2540.12</v>
      </c>
      <c r="L237" s="9"/>
      <c r="M237" s="10">
        <f t="shared" si="25"/>
        <v>0</v>
      </c>
      <c r="S237" s="132"/>
    </row>
    <row r="238" spans="1:19" x14ac:dyDescent="0.35">
      <c r="A238" s="1" t="s">
        <v>28</v>
      </c>
      <c r="B238" s="1" t="s">
        <v>49</v>
      </c>
      <c r="C238" s="1" t="s">
        <v>26</v>
      </c>
      <c r="D238" s="2">
        <f>VLOOKUP(B238,'MNS EXTRACT DATE 07-23-2025'!$B$131:$D$354,3,FALSE)</f>
        <v>1043.83</v>
      </c>
      <c r="E238" s="9"/>
      <c r="F238" s="10">
        <f>E238*D238</f>
        <v>0</v>
      </c>
      <c r="H238" s="1" t="s">
        <v>28</v>
      </c>
      <c r="I238" s="1" t="s">
        <v>49</v>
      </c>
      <c r="J238" s="1" t="s">
        <v>26</v>
      </c>
      <c r="K238" s="257">
        <v>979.53</v>
      </c>
      <c r="L238" s="9"/>
      <c r="M238" s="10">
        <f>L238*K238</f>
        <v>0</v>
      </c>
      <c r="S238" s="132"/>
    </row>
    <row r="239" spans="1:19" x14ac:dyDescent="0.35">
      <c r="A239" s="1" t="s">
        <v>28</v>
      </c>
      <c r="B239" s="1" t="s">
        <v>36</v>
      </c>
      <c r="C239" s="1" t="s">
        <v>26</v>
      </c>
      <c r="D239" s="2">
        <f>VLOOKUP(B239,'MNS EXTRACT DATE 07-23-2025'!$B$131:$D$354,3,FALSE)</f>
        <v>2960.63</v>
      </c>
      <c r="E239" s="9"/>
      <c r="F239" s="10">
        <f t="shared" si="24"/>
        <v>0</v>
      </c>
      <c r="H239" s="1" t="s">
        <v>28</v>
      </c>
      <c r="I239" s="1" t="s">
        <v>36</v>
      </c>
      <c r="J239" s="1" t="s">
        <v>26</v>
      </c>
      <c r="K239" s="257">
        <v>2778.25</v>
      </c>
      <c r="L239" s="9"/>
      <c r="M239" s="10">
        <f t="shared" si="25"/>
        <v>0</v>
      </c>
      <c r="S239" s="132"/>
    </row>
    <row r="240" spans="1:19" x14ac:dyDescent="0.35">
      <c r="A240" s="1" t="s">
        <v>28</v>
      </c>
      <c r="B240" s="1" t="s">
        <v>48</v>
      </c>
      <c r="C240" s="1" t="s">
        <v>26</v>
      </c>
      <c r="D240" s="2">
        <f>VLOOKUP(B240,'MNS EXTRACT DATE 07-23-2025'!$B$131:$D$354,3,FALSE)</f>
        <v>1099.6600000000001</v>
      </c>
      <c r="E240" s="9"/>
      <c r="F240" s="10">
        <f t="shared" si="24"/>
        <v>0</v>
      </c>
      <c r="H240" s="1" t="s">
        <v>28</v>
      </c>
      <c r="I240" s="1" t="s">
        <v>48</v>
      </c>
      <c r="J240" s="1" t="s">
        <v>26</v>
      </c>
      <c r="K240" s="257">
        <v>1031.92</v>
      </c>
      <c r="L240" s="9"/>
      <c r="M240" s="10">
        <f t="shared" si="25"/>
        <v>0</v>
      </c>
      <c r="S240" s="132"/>
    </row>
    <row r="241" spans="1:19" x14ac:dyDescent="0.35">
      <c r="A241" s="1" t="s">
        <v>28</v>
      </c>
      <c r="B241" s="182" t="s">
        <v>686</v>
      </c>
      <c r="C241" s="1" t="s">
        <v>26</v>
      </c>
      <c r="D241" s="2">
        <f>VLOOKUP(B241,'MNS EXTRACT DATE 07-23-2025'!$B$131:$D$354,3,FALSE)</f>
        <v>7190.1</v>
      </c>
      <c r="E241" s="9"/>
      <c r="F241" s="10">
        <f t="shared" si="24"/>
        <v>0</v>
      </c>
      <c r="H241" s="1"/>
      <c r="I241" s="1"/>
      <c r="J241" s="1"/>
      <c r="K241" s="257">
        <v>6747.18</v>
      </c>
      <c r="L241" s="9"/>
      <c r="M241" s="10">
        <f t="shared" si="25"/>
        <v>0</v>
      </c>
      <c r="S241" s="132"/>
    </row>
    <row r="242" spans="1:19" x14ac:dyDescent="0.35">
      <c r="A242" s="1" t="s">
        <v>28</v>
      </c>
      <c r="B242" s="1" t="s">
        <v>60</v>
      </c>
      <c r="C242" s="1" t="s">
        <v>26</v>
      </c>
      <c r="D242" s="2">
        <f>VLOOKUP(B242,'MNS EXTRACT DATE 07-23-2025'!$B$131:$D$354,3,FALSE)</f>
        <v>632.86</v>
      </c>
      <c r="E242" s="9"/>
      <c r="F242" s="10">
        <f t="shared" si="24"/>
        <v>0</v>
      </c>
      <c r="H242" s="1" t="s">
        <v>28</v>
      </c>
      <c r="I242" s="1" t="s">
        <v>60</v>
      </c>
      <c r="J242" s="1" t="s">
        <v>26</v>
      </c>
      <c r="K242" s="257">
        <v>593.88</v>
      </c>
      <c r="L242" s="9"/>
      <c r="M242" s="10">
        <f t="shared" si="25"/>
        <v>0</v>
      </c>
      <c r="S242" s="132"/>
    </row>
    <row r="243" spans="1:19" x14ac:dyDescent="0.35">
      <c r="A243" s="1" t="s">
        <v>28</v>
      </c>
      <c r="B243" s="1" t="s">
        <v>35</v>
      </c>
      <c r="C243" s="1" t="s">
        <v>26</v>
      </c>
      <c r="D243" s="2">
        <f>VLOOKUP(B243,'MNS EXTRACT DATE 07-23-2025'!$B$131:$D$354,3,FALSE)</f>
        <v>3298.99</v>
      </c>
      <c r="E243" s="9"/>
      <c r="F243" s="10">
        <f t="shared" si="24"/>
        <v>0</v>
      </c>
      <c r="H243" s="1" t="s">
        <v>28</v>
      </c>
      <c r="I243" s="1" t="s">
        <v>35</v>
      </c>
      <c r="J243" s="1" t="s">
        <v>26</v>
      </c>
      <c r="K243" s="257">
        <v>3095.77</v>
      </c>
      <c r="L243" s="9"/>
      <c r="M243" s="10">
        <f t="shared" si="25"/>
        <v>0</v>
      </c>
      <c r="S243" s="132"/>
    </row>
    <row r="244" spans="1:19" x14ac:dyDescent="0.35">
      <c r="A244" s="1" t="s">
        <v>28</v>
      </c>
      <c r="B244" s="1" t="s">
        <v>47</v>
      </c>
      <c r="C244" s="1" t="s">
        <v>26</v>
      </c>
      <c r="D244" s="2">
        <f>VLOOKUP(B244,'MNS EXTRACT DATE 07-23-2025'!$B$131:$D$354,3,FALSE)</f>
        <v>1125.04</v>
      </c>
      <c r="E244" s="9"/>
      <c r="F244" s="10">
        <f t="shared" si="24"/>
        <v>0</v>
      </c>
      <c r="H244" s="1" t="s">
        <v>28</v>
      </c>
      <c r="I244" s="1" t="s">
        <v>47</v>
      </c>
      <c r="J244" s="1" t="s">
        <v>26</v>
      </c>
      <c r="K244" s="257">
        <v>1055.74</v>
      </c>
      <c r="L244" s="9"/>
      <c r="M244" s="10">
        <f t="shared" si="25"/>
        <v>0</v>
      </c>
      <c r="S244" s="132"/>
    </row>
    <row r="245" spans="1:19" x14ac:dyDescent="0.35">
      <c r="A245" s="1" t="s">
        <v>28</v>
      </c>
      <c r="B245" s="1" t="s">
        <v>59</v>
      </c>
      <c r="C245" s="1" t="s">
        <v>26</v>
      </c>
      <c r="D245" s="2">
        <f>VLOOKUP(B245,'MNS EXTRACT DATE 07-23-2025'!$B$131:$D$354,3,FALSE)</f>
        <v>881.08</v>
      </c>
      <c r="E245" s="9"/>
      <c r="F245" s="10">
        <f t="shared" si="24"/>
        <v>0</v>
      </c>
      <c r="H245" s="1" t="s">
        <v>28</v>
      </c>
      <c r="I245" s="1" t="s">
        <v>59</v>
      </c>
      <c r="J245" s="1" t="s">
        <v>26</v>
      </c>
      <c r="K245" s="257">
        <v>826.81</v>
      </c>
      <c r="L245" s="9"/>
      <c r="M245" s="10">
        <f t="shared" si="25"/>
        <v>0</v>
      </c>
      <c r="S245" s="132"/>
    </row>
    <row r="246" spans="1:19" x14ac:dyDescent="0.35">
      <c r="A246" s="1" t="s">
        <v>28</v>
      </c>
      <c r="B246" s="1" t="s">
        <v>688</v>
      </c>
      <c r="C246" s="1" t="s">
        <v>26</v>
      </c>
      <c r="D246" s="2">
        <f>VLOOKUP(B246,'MNS EXTRACT DATE 07-23-2025'!$B$131:$D$354,3,FALSE)</f>
        <v>710.55</v>
      </c>
      <c r="E246" s="9"/>
      <c r="F246" s="10">
        <f t="shared" si="24"/>
        <v>0</v>
      </c>
      <c r="H246" s="1"/>
      <c r="I246" s="1"/>
      <c r="J246" s="1"/>
      <c r="K246" s="257">
        <v>666.78</v>
      </c>
      <c r="L246" s="9"/>
      <c r="M246" s="10">
        <f t="shared" si="25"/>
        <v>0</v>
      </c>
      <c r="S246" s="132"/>
    </row>
    <row r="247" spans="1:19" x14ac:dyDescent="0.35">
      <c r="A247" s="1" t="s">
        <v>28</v>
      </c>
      <c r="B247" s="1" t="s">
        <v>57</v>
      </c>
      <c r="C247" s="1" t="s">
        <v>26</v>
      </c>
      <c r="D247" s="2">
        <f>VLOOKUP(B247,'MNS EXTRACT DATE 07-23-2025'!$B$131:$D$354,3,FALSE)</f>
        <v>918</v>
      </c>
      <c r="E247" s="9"/>
      <c r="F247" s="10">
        <f t="shared" si="24"/>
        <v>0</v>
      </c>
      <c r="H247" s="1" t="s">
        <v>28</v>
      </c>
      <c r="I247" s="1" t="s">
        <v>57</v>
      </c>
      <c r="J247" s="1" t="s">
        <v>26</v>
      </c>
      <c r="K247" s="257">
        <v>844.46</v>
      </c>
      <c r="L247" s="9"/>
      <c r="M247" s="10">
        <f t="shared" si="25"/>
        <v>0</v>
      </c>
      <c r="S247" s="132"/>
    </row>
    <row r="248" spans="1:19" x14ac:dyDescent="0.35">
      <c r="A248" s="1" t="s">
        <v>28</v>
      </c>
      <c r="B248" s="1" t="s">
        <v>34</v>
      </c>
      <c r="C248" s="1" t="s">
        <v>26</v>
      </c>
      <c r="D248" s="2">
        <f>VLOOKUP(B248,'MNS EXTRACT DATE 07-23-2025'!$B$131:$D$354,3,FALSE)</f>
        <v>3764.23</v>
      </c>
      <c r="E248" s="9"/>
      <c r="F248" s="10">
        <f t="shared" si="24"/>
        <v>0</v>
      </c>
      <c r="H248" s="1" t="s">
        <v>28</v>
      </c>
      <c r="I248" s="1" t="s">
        <v>34</v>
      </c>
      <c r="J248" s="1" t="s">
        <v>26</v>
      </c>
      <c r="K248" s="257">
        <v>3532.35</v>
      </c>
      <c r="L248" s="9"/>
      <c r="M248" s="10">
        <f t="shared" si="25"/>
        <v>0</v>
      </c>
      <c r="S248" s="132"/>
    </row>
    <row r="249" spans="1:19" x14ac:dyDescent="0.35">
      <c r="A249" s="1" t="s">
        <v>28</v>
      </c>
      <c r="B249" s="1" t="s">
        <v>46</v>
      </c>
      <c r="C249" s="1" t="s">
        <v>26</v>
      </c>
      <c r="D249" s="2">
        <f>VLOOKUP(B249,'MNS EXTRACT DATE 07-23-2025'!$B$131:$D$354,3,FALSE)</f>
        <v>1141.96</v>
      </c>
      <c r="E249" s="9"/>
      <c r="F249" s="10">
        <f t="shared" si="24"/>
        <v>0</v>
      </c>
      <c r="H249" s="1" t="s">
        <v>28</v>
      </c>
      <c r="I249" s="1" t="s">
        <v>46</v>
      </c>
      <c r="J249" s="1" t="s">
        <v>26</v>
      </c>
      <c r="K249" s="257">
        <v>1071.6099999999999</v>
      </c>
      <c r="L249" s="9"/>
      <c r="M249" s="10">
        <f t="shared" si="25"/>
        <v>0</v>
      </c>
      <c r="S249" s="132"/>
    </row>
    <row r="250" spans="1:19" x14ac:dyDescent="0.35">
      <c r="A250" s="1" t="s">
        <v>28</v>
      </c>
      <c r="B250" s="1" t="s">
        <v>45</v>
      </c>
      <c r="C250" s="1" t="s">
        <v>26</v>
      </c>
      <c r="D250" s="2">
        <f>VLOOKUP(B250,'MNS EXTRACT DATE 07-23-2025'!$B$131:$D$354,3,FALSE)</f>
        <v>1226.55</v>
      </c>
      <c r="E250" s="9"/>
      <c r="F250" s="10">
        <f t="shared" si="24"/>
        <v>0</v>
      </c>
      <c r="H250" s="1" t="s">
        <v>28</v>
      </c>
      <c r="I250" s="1" t="s">
        <v>45</v>
      </c>
      <c r="J250" s="1" t="s">
        <v>26</v>
      </c>
      <c r="K250" s="257">
        <v>1150.99</v>
      </c>
      <c r="L250" s="9"/>
      <c r="M250" s="10">
        <f t="shared" si="25"/>
        <v>0</v>
      </c>
      <c r="S250" s="132"/>
    </row>
    <row r="251" spans="1:19" x14ac:dyDescent="0.35">
      <c r="A251" s="1" t="s">
        <v>28</v>
      </c>
      <c r="B251" s="182" t="s">
        <v>689</v>
      </c>
      <c r="C251" s="1" t="s">
        <v>26</v>
      </c>
      <c r="D251" s="2">
        <f>VLOOKUP(B251,'MNS EXTRACT DATE 07-23-2025'!$B$131:$D$354,3,FALSE)</f>
        <v>7866.81</v>
      </c>
      <c r="E251" s="9"/>
      <c r="F251" s="10">
        <f t="shared" si="24"/>
        <v>0</v>
      </c>
      <c r="H251" s="1"/>
      <c r="I251" s="1"/>
      <c r="J251" s="1"/>
      <c r="K251" s="257">
        <v>7382.21</v>
      </c>
      <c r="L251" s="9"/>
      <c r="M251" s="10">
        <f t="shared" si="25"/>
        <v>0</v>
      </c>
      <c r="S251" s="132"/>
    </row>
    <row r="252" spans="1:19" x14ac:dyDescent="0.35">
      <c r="A252" s="1" t="s">
        <v>28</v>
      </c>
      <c r="B252" s="1" t="s">
        <v>58</v>
      </c>
      <c r="C252" s="1" t="s">
        <v>26</v>
      </c>
      <c r="D252" s="2">
        <f>VLOOKUP(B252,'MNS EXTRACT DATE 07-23-2025'!$B$131:$D$354,3,FALSE)</f>
        <v>735.93</v>
      </c>
      <c r="E252" s="9"/>
      <c r="F252" s="10">
        <f t="shared" si="24"/>
        <v>0</v>
      </c>
      <c r="H252" s="1" t="s">
        <v>28</v>
      </c>
      <c r="I252" s="1" t="s">
        <v>58</v>
      </c>
      <c r="J252" s="1" t="s">
        <v>26</v>
      </c>
      <c r="K252" s="257">
        <v>690.59</v>
      </c>
      <c r="L252" s="9"/>
      <c r="M252" s="10">
        <f t="shared" si="25"/>
        <v>0</v>
      </c>
      <c r="S252" s="132"/>
    </row>
    <row r="253" spans="1:19" x14ac:dyDescent="0.35">
      <c r="A253" s="1" t="s">
        <v>28</v>
      </c>
      <c r="B253" s="1" t="s">
        <v>33</v>
      </c>
      <c r="C253" s="1" t="s">
        <v>26</v>
      </c>
      <c r="D253" s="2">
        <f>VLOOKUP(B253,'MNS EXTRACT DATE 07-23-2025'!$B$131:$D$354,3,FALSE)</f>
        <v>4168.5600000000004</v>
      </c>
      <c r="E253" s="9"/>
      <c r="F253" s="10">
        <f t="shared" si="24"/>
        <v>0</v>
      </c>
      <c r="H253" s="1" t="s">
        <v>28</v>
      </c>
      <c r="I253" s="1" t="s">
        <v>33</v>
      </c>
      <c r="J253" s="1" t="s">
        <v>26</v>
      </c>
      <c r="K253" s="257">
        <v>3911.78</v>
      </c>
      <c r="L253" s="9"/>
      <c r="M253" s="10">
        <f t="shared" si="25"/>
        <v>0</v>
      </c>
      <c r="S253" s="132"/>
    </row>
    <row r="254" spans="1:19" x14ac:dyDescent="0.35">
      <c r="A254" s="1" t="s">
        <v>28</v>
      </c>
      <c r="B254" s="1" t="s">
        <v>44</v>
      </c>
      <c r="C254" s="1" t="s">
        <v>26</v>
      </c>
      <c r="D254" s="2">
        <f>VLOOKUP(B254,'MNS EXTRACT DATE 07-23-2025'!$B$131:$D$354,3,FALSE)</f>
        <v>1316.21</v>
      </c>
      <c r="E254" s="9"/>
      <c r="F254" s="10">
        <f t="shared" si="24"/>
        <v>0</v>
      </c>
      <c r="H254" s="1" t="s">
        <v>28</v>
      </c>
      <c r="I254" s="1" t="s">
        <v>44</v>
      </c>
      <c r="J254" s="1" t="s">
        <v>26</v>
      </c>
      <c r="K254" s="257">
        <v>1235.1300000000001</v>
      </c>
      <c r="L254" s="9"/>
      <c r="M254" s="10">
        <f t="shared" si="25"/>
        <v>0</v>
      </c>
      <c r="S254" s="132"/>
    </row>
    <row r="255" spans="1:19" x14ac:dyDescent="0.35">
      <c r="A255" s="1" t="s">
        <v>28</v>
      </c>
      <c r="B255" s="1" t="s">
        <v>56</v>
      </c>
      <c r="C255" s="1" t="s">
        <v>26</v>
      </c>
      <c r="D255" s="2">
        <f>VLOOKUP(B255,'MNS EXTRACT DATE 07-23-2025'!$B$131:$D$354,3,FALSE)</f>
        <v>752.85</v>
      </c>
      <c r="E255" s="9"/>
      <c r="F255" s="10">
        <f t="shared" si="24"/>
        <v>0</v>
      </c>
      <c r="H255" s="1" t="s">
        <v>28</v>
      </c>
      <c r="I255" s="1" t="s">
        <v>56</v>
      </c>
      <c r="J255" s="1" t="s">
        <v>26</v>
      </c>
      <c r="K255" s="257">
        <v>706.47</v>
      </c>
      <c r="L255" s="9"/>
      <c r="M255" s="10">
        <f t="shared" si="25"/>
        <v>0</v>
      </c>
      <c r="S255" s="132"/>
    </row>
    <row r="256" spans="1:19" x14ac:dyDescent="0.35">
      <c r="A256" s="1" t="s">
        <v>28</v>
      </c>
      <c r="B256" s="1" t="s">
        <v>32</v>
      </c>
      <c r="C256" s="1" t="s">
        <v>26</v>
      </c>
      <c r="D256" s="2">
        <f>VLOOKUP(B256,'MNS EXTRACT DATE 07-23-2025'!$B$131:$D$354,3,FALSE)</f>
        <v>4440.9399999999996</v>
      </c>
      <c r="E256" s="9"/>
      <c r="F256" s="10">
        <f t="shared" si="24"/>
        <v>0</v>
      </c>
      <c r="H256" s="1" t="s">
        <v>28</v>
      </c>
      <c r="I256" s="1" t="s">
        <v>32</v>
      </c>
      <c r="J256" s="1" t="s">
        <v>26</v>
      </c>
      <c r="K256" s="257">
        <v>4167.38</v>
      </c>
      <c r="L256" s="9"/>
      <c r="M256" s="10">
        <f t="shared" si="25"/>
        <v>0</v>
      </c>
      <c r="S256" s="132"/>
    </row>
    <row r="257" spans="1:19" x14ac:dyDescent="0.35">
      <c r="A257" s="1" t="s">
        <v>28</v>
      </c>
      <c r="B257" s="1" t="s">
        <v>43</v>
      </c>
      <c r="C257" s="1" t="s">
        <v>26</v>
      </c>
      <c r="D257" s="2">
        <f>VLOOKUP(B257,'MNS EXTRACT DATE 07-23-2025'!$B$131:$D$354,3,FALSE)</f>
        <v>1378.81</v>
      </c>
      <c r="E257" s="9"/>
      <c r="F257" s="10">
        <f t="shared" si="24"/>
        <v>0</v>
      </c>
      <c r="H257" s="1" t="s">
        <v>28</v>
      </c>
      <c r="I257" s="1" t="s">
        <v>43</v>
      </c>
      <c r="J257" s="1" t="s">
        <v>26</v>
      </c>
      <c r="K257" s="257">
        <v>1293.8699999999999</v>
      </c>
      <c r="L257" s="9"/>
      <c r="M257" s="10">
        <f t="shared" si="25"/>
        <v>0</v>
      </c>
      <c r="S257" s="132"/>
    </row>
    <row r="258" spans="1:19" x14ac:dyDescent="0.35">
      <c r="A258" s="1" t="s">
        <v>28</v>
      </c>
      <c r="B258" s="1" t="s">
        <v>692</v>
      </c>
      <c r="C258" s="1" t="s">
        <v>26</v>
      </c>
      <c r="D258" s="2">
        <f>VLOOKUP(B258,'MNS EXTRACT DATE 07-23-2025'!$B$131:$D$354,3,FALSE)</f>
        <v>8374.35</v>
      </c>
      <c r="E258" s="9"/>
      <c r="F258" s="10">
        <f t="shared" si="24"/>
        <v>0</v>
      </c>
      <c r="H258" s="1"/>
      <c r="I258" s="1"/>
      <c r="J258" s="1"/>
      <c r="K258" s="257">
        <v>7858.48</v>
      </c>
      <c r="L258" s="9"/>
      <c r="M258" s="10">
        <f t="shared" si="25"/>
        <v>0</v>
      </c>
      <c r="S258" s="132"/>
    </row>
    <row r="259" spans="1:19" x14ac:dyDescent="0.35">
      <c r="A259" s="1" t="s">
        <v>28</v>
      </c>
      <c r="B259" s="1" t="s">
        <v>55</v>
      </c>
      <c r="C259" s="1" t="s">
        <v>26</v>
      </c>
      <c r="D259" s="2">
        <f>VLOOKUP(B259,'MNS EXTRACT DATE 07-23-2025'!$B$131:$D$354,3,FALSE)</f>
        <v>1091.8499999999999</v>
      </c>
      <c r="E259" s="9"/>
      <c r="F259" s="10">
        <f t="shared" si="24"/>
        <v>0</v>
      </c>
      <c r="H259" s="1" t="s">
        <v>28</v>
      </c>
      <c r="I259" s="1" t="s">
        <v>55</v>
      </c>
      <c r="J259" s="1" t="s">
        <v>26</v>
      </c>
      <c r="K259" s="257">
        <v>722.35</v>
      </c>
      <c r="L259" s="9"/>
      <c r="M259" s="10">
        <f t="shared" si="25"/>
        <v>0</v>
      </c>
      <c r="S259" s="132"/>
    </row>
    <row r="260" spans="1:19" x14ac:dyDescent="0.35">
      <c r="A260" s="1" t="s">
        <v>28</v>
      </c>
      <c r="B260" s="182" t="s">
        <v>694</v>
      </c>
      <c r="C260" s="1" t="s">
        <v>26</v>
      </c>
      <c r="D260" s="2">
        <f>VLOOKUP(B260,'MNS EXTRACT DATE 07-23-2025'!$B$131:$D$354,3,FALSE)</f>
        <v>769.76</v>
      </c>
      <c r="E260" s="9"/>
      <c r="F260" s="10">
        <f t="shared" si="24"/>
        <v>0</v>
      </c>
      <c r="H260" s="1"/>
      <c r="I260" s="1"/>
      <c r="J260" s="1"/>
      <c r="K260" s="257">
        <f t="shared" ref="K260:K285" si="27">D260</f>
        <v>769.76</v>
      </c>
      <c r="L260" s="9"/>
      <c r="M260" s="10">
        <f t="shared" si="25"/>
        <v>0</v>
      </c>
      <c r="S260" s="132"/>
    </row>
    <row r="261" spans="1:19" x14ac:dyDescent="0.35">
      <c r="A261" s="1" t="s">
        <v>28</v>
      </c>
      <c r="B261" s="1" t="s">
        <v>31</v>
      </c>
      <c r="C261" s="1" t="s">
        <v>26</v>
      </c>
      <c r="D261" s="2">
        <f>VLOOKUP(B261,'MNS EXTRACT DATE 07-23-2025'!$B$131:$D$354,3,FALSE)</f>
        <v>4737</v>
      </c>
      <c r="E261" s="9"/>
      <c r="F261" s="10">
        <f t="shared" si="24"/>
        <v>0</v>
      </c>
      <c r="H261" s="1" t="s">
        <v>28</v>
      </c>
      <c r="I261" s="1" t="s">
        <v>31</v>
      </c>
      <c r="J261" s="1" t="s">
        <v>26</v>
      </c>
      <c r="K261" s="257">
        <v>4445.2</v>
      </c>
      <c r="L261" s="9"/>
      <c r="M261" s="10">
        <f t="shared" si="25"/>
        <v>0</v>
      </c>
      <c r="S261" s="132"/>
    </row>
    <row r="262" spans="1:19" x14ac:dyDescent="0.35">
      <c r="A262" s="1" t="s">
        <v>28</v>
      </c>
      <c r="B262" s="1" t="s">
        <v>42</v>
      </c>
      <c r="C262" s="1" t="s">
        <v>26</v>
      </c>
      <c r="D262" s="2">
        <f>VLOOKUP(B262,'MNS EXTRACT DATE 07-23-2025'!$B$131:$D$354,3,FALSE)</f>
        <v>1387.27</v>
      </c>
      <c r="E262" s="9"/>
      <c r="F262" s="10">
        <f t="shared" si="24"/>
        <v>0</v>
      </c>
      <c r="H262" s="1" t="s">
        <v>28</v>
      </c>
      <c r="I262" s="1" t="s">
        <v>42</v>
      </c>
      <c r="J262" s="1" t="s">
        <v>26</v>
      </c>
      <c r="K262" s="257">
        <v>1301.81</v>
      </c>
      <c r="L262" s="9"/>
      <c r="M262" s="10">
        <f t="shared" si="25"/>
        <v>0</v>
      </c>
      <c r="S262" s="132"/>
    </row>
    <row r="263" spans="1:19" x14ac:dyDescent="0.35">
      <c r="A263" s="1" t="s">
        <v>28</v>
      </c>
      <c r="B263" s="1" t="s">
        <v>54</v>
      </c>
      <c r="C263" s="1" t="s">
        <v>26</v>
      </c>
      <c r="D263" s="2">
        <f>VLOOKUP(B263,'MNS EXTRACT DATE 07-23-2025'!$B$131:$D$354,3,FALSE)</f>
        <v>778.22</v>
      </c>
      <c r="E263" s="9"/>
      <c r="F263" s="10">
        <f t="shared" si="24"/>
        <v>0</v>
      </c>
      <c r="H263" s="1" t="s">
        <v>28</v>
      </c>
      <c r="I263" s="1" t="s">
        <v>54</v>
      </c>
      <c r="J263" s="1" t="s">
        <v>26</v>
      </c>
      <c r="K263" s="257">
        <v>730.28</v>
      </c>
      <c r="L263" s="9"/>
      <c r="M263" s="10">
        <f t="shared" si="25"/>
        <v>0</v>
      </c>
      <c r="S263" s="132"/>
    </row>
    <row r="264" spans="1:19" x14ac:dyDescent="0.35">
      <c r="A264" s="1" t="s">
        <v>28</v>
      </c>
      <c r="B264" s="1" t="s">
        <v>30</v>
      </c>
      <c r="C264" s="1" t="s">
        <v>26</v>
      </c>
      <c r="D264" s="2">
        <f>VLOOKUP(B264,'MNS EXTRACT DATE 07-23-2025'!$B$131:$D$354,3,FALSE)</f>
        <v>5244.54</v>
      </c>
      <c r="E264" s="9"/>
      <c r="F264" s="10">
        <f t="shared" si="24"/>
        <v>0</v>
      </c>
      <c r="H264" s="1" t="s">
        <v>28</v>
      </c>
      <c r="I264" s="1" t="s">
        <v>30</v>
      </c>
      <c r="J264" s="1" t="s">
        <v>26</v>
      </c>
      <c r="K264" s="257">
        <v>4921.47</v>
      </c>
      <c r="L264" s="9"/>
      <c r="M264" s="10">
        <f t="shared" si="25"/>
        <v>0</v>
      </c>
      <c r="S264" s="132"/>
    </row>
    <row r="265" spans="1:19" x14ac:dyDescent="0.35">
      <c r="A265" s="1" t="s">
        <v>28</v>
      </c>
      <c r="B265" s="1" t="s">
        <v>41</v>
      </c>
      <c r="C265" s="1" t="s">
        <v>26</v>
      </c>
      <c r="D265" s="2">
        <f>VLOOKUP(B265,'MNS EXTRACT DATE 07-23-2025'!$B$131:$D$354,3,FALSE)</f>
        <v>1395.73</v>
      </c>
      <c r="E265" s="9"/>
      <c r="F265" s="10">
        <f t="shared" ref="F265:F285" si="28">E265*D265</f>
        <v>0</v>
      </c>
      <c r="H265" s="1" t="s">
        <v>28</v>
      </c>
      <c r="I265" s="1" t="s">
        <v>41</v>
      </c>
      <c r="J265" s="1" t="s">
        <v>26</v>
      </c>
      <c r="K265" s="257">
        <v>1309.75</v>
      </c>
      <c r="L265" s="9"/>
      <c r="M265" s="10">
        <f t="shared" ref="M265:M285" si="29">L265*K265</f>
        <v>0</v>
      </c>
      <c r="S265" s="132"/>
    </row>
    <row r="266" spans="1:19" x14ac:dyDescent="0.35">
      <c r="A266" s="1" t="s">
        <v>28</v>
      </c>
      <c r="B266" s="1" t="s">
        <v>695</v>
      </c>
      <c r="C266" s="1" t="s">
        <v>26</v>
      </c>
      <c r="D266" s="2">
        <f>VLOOKUP(B266,'MNS EXTRACT DATE 07-23-2025'!$B$131:$D$354,3,FALSE)</f>
        <v>9051.06</v>
      </c>
      <c r="E266" s="9"/>
      <c r="F266" s="10">
        <f t="shared" si="28"/>
        <v>0</v>
      </c>
      <c r="H266" s="1"/>
      <c r="I266" s="1"/>
      <c r="J266" s="1"/>
      <c r="K266" s="257">
        <v>8493.51</v>
      </c>
      <c r="L266" s="9"/>
      <c r="M266" s="10">
        <f t="shared" si="29"/>
        <v>0</v>
      </c>
      <c r="S266" s="132"/>
    </row>
    <row r="267" spans="1:19" x14ac:dyDescent="0.35">
      <c r="A267" s="1" t="s">
        <v>28</v>
      </c>
      <c r="B267" s="1" t="s">
        <v>53</v>
      </c>
      <c r="C267" s="1" t="s">
        <v>26</v>
      </c>
      <c r="D267" s="2">
        <f>VLOOKUP(B267,'MNS EXTRACT DATE 07-23-2025'!$B$131:$D$354,3,FALSE)</f>
        <v>786.68</v>
      </c>
      <c r="E267" s="9"/>
      <c r="F267" s="10">
        <f t="shared" si="28"/>
        <v>0</v>
      </c>
      <c r="H267" s="1" t="s">
        <v>28</v>
      </c>
      <c r="I267" s="1" t="s">
        <v>53</v>
      </c>
      <c r="J267" s="1" t="s">
        <v>26</v>
      </c>
      <c r="K267" s="257">
        <v>738.22</v>
      </c>
      <c r="L267" s="9"/>
      <c r="M267" s="10">
        <f t="shared" si="29"/>
        <v>0</v>
      </c>
      <c r="S267" s="132"/>
    </row>
    <row r="268" spans="1:19" x14ac:dyDescent="0.35">
      <c r="A268" s="1" t="s">
        <v>28</v>
      </c>
      <c r="B268" s="1" t="s">
        <v>752</v>
      </c>
      <c r="C268" s="1" t="s">
        <v>26</v>
      </c>
      <c r="D268" s="2">
        <f>VLOOKUP(B268,'MNS EXTRACT DATE 07-23-2025'!$B$131:$D$354,3,FALSE)</f>
        <v>795.14</v>
      </c>
      <c r="E268" s="9"/>
      <c r="F268" s="10">
        <f t="shared" ref="F268" si="30">E268*D268</f>
        <v>0</v>
      </c>
      <c r="H268" s="1" t="s">
        <v>28</v>
      </c>
      <c r="I268" s="1" t="s">
        <v>53</v>
      </c>
      <c r="J268" s="1" t="s">
        <v>26</v>
      </c>
      <c r="K268" s="257">
        <v>746.16</v>
      </c>
      <c r="L268" s="9"/>
      <c r="M268" s="10">
        <f t="shared" ref="M268" si="31">L268*K268</f>
        <v>0</v>
      </c>
      <c r="S268" s="132"/>
    </row>
    <row r="269" spans="1:19" x14ac:dyDescent="0.35">
      <c r="A269" s="1" t="s">
        <v>28</v>
      </c>
      <c r="B269" s="1" t="s">
        <v>29</v>
      </c>
      <c r="C269" s="1" t="s">
        <v>26</v>
      </c>
      <c r="D269" s="2">
        <f>VLOOKUP(B269,'MNS EXTRACT DATE 07-23-2025'!$B$131:$D$354,3,FALSE)</f>
        <v>5921.26</v>
      </c>
      <c r="E269" s="9"/>
      <c r="F269" s="10">
        <f t="shared" si="28"/>
        <v>0</v>
      </c>
      <c r="H269" s="1" t="s">
        <v>28</v>
      </c>
      <c r="I269" s="1" t="s">
        <v>29</v>
      </c>
      <c r="J269" s="1" t="s">
        <v>26</v>
      </c>
      <c r="K269" s="257">
        <v>5556.5</v>
      </c>
      <c r="L269" s="9"/>
      <c r="M269" s="10">
        <f t="shared" si="29"/>
        <v>0</v>
      </c>
      <c r="S269" s="132"/>
    </row>
    <row r="270" spans="1:19" x14ac:dyDescent="0.35">
      <c r="A270" s="1" t="s">
        <v>28</v>
      </c>
      <c r="B270" s="1" t="s">
        <v>40</v>
      </c>
      <c r="C270" s="1" t="s">
        <v>26</v>
      </c>
      <c r="D270" s="2">
        <f>VLOOKUP(B270,'MNS EXTRACT DATE 07-23-2025'!$B$131:$D$354,3,FALSE)</f>
        <v>1607.2</v>
      </c>
      <c r="E270" s="9"/>
      <c r="F270" s="10">
        <f t="shared" si="28"/>
        <v>0</v>
      </c>
      <c r="H270" s="1" t="s">
        <v>28</v>
      </c>
      <c r="I270" s="1" t="s">
        <v>40</v>
      </c>
      <c r="J270" s="1" t="s">
        <v>26</v>
      </c>
      <c r="K270" s="257">
        <v>1508.19</v>
      </c>
      <c r="L270" s="9"/>
      <c r="M270" s="10">
        <f t="shared" si="29"/>
        <v>0</v>
      </c>
      <c r="S270" s="132"/>
    </row>
    <row r="271" spans="1:19" x14ac:dyDescent="0.35">
      <c r="A271" s="1" t="s">
        <v>28</v>
      </c>
      <c r="B271" s="1" t="s">
        <v>52</v>
      </c>
      <c r="C271" s="1" t="s">
        <v>26</v>
      </c>
      <c r="D271" s="2">
        <f>VLOOKUP(B271,'MNS EXTRACT DATE 07-23-2025'!$B$131:$D$354,3,FALSE)</f>
        <v>1497.4</v>
      </c>
      <c r="E271" s="9"/>
      <c r="F271" s="10">
        <f t="shared" si="28"/>
        <v>0</v>
      </c>
      <c r="H271" s="1" t="s">
        <v>28</v>
      </c>
      <c r="I271" s="1" t="s">
        <v>52</v>
      </c>
      <c r="J271" s="1" t="s">
        <v>26</v>
      </c>
      <c r="K271" s="257">
        <v>1405.16</v>
      </c>
      <c r="L271" s="9"/>
      <c r="M271" s="10">
        <f t="shared" si="29"/>
        <v>0</v>
      </c>
      <c r="S271" s="132"/>
    </row>
    <row r="272" spans="1:19" x14ac:dyDescent="0.35">
      <c r="A272" s="1" t="s">
        <v>28</v>
      </c>
      <c r="B272" s="1" t="s">
        <v>62</v>
      </c>
      <c r="C272" s="1" t="s">
        <v>26</v>
      </c>
      <c r="D272" s="2">
        <f>VLOOKUP(B272,'MNS EXTRACT DATE 07-23-2025'!$B$131:$D$354,3,FALSE)</f>
        <v>489.79</v>
      </c>
      <c r="E272" s="9"/>
      <c r="F272" s="10">
        <f t="shared" si="28"/>
        <v>0</v>
      </c>
      <c r="H272" s="1" t="s">
        <v>28</v>
      </c>
      <c r="I272" s="1" t="s">
        <v>62</v>
      </c>
      <c r="J272" s="1" t="s">
        <v>26</v>
      </c>
      <c r="K272" s="257">
        <v>459.62</v>
      </c>
      <c r="L272" s="9"/>
      <c r="M272" s="10">
        <f t="shared" si="29"/>
        <v>0</v>
      </c>
      <c r="S272" s="132"/>
    </row>
    <row r="273" spans="1:19" hidden="1" x14ac:dyDescent="0.35">
      <c r="A273" s="1" t="s">
        <v>28</v>
      </c>
      <c r="B273" s="182" t="s">
        <v>696</v>
      </c>
      <c r="C273" s="1" t="s">
        <v>26</v>
      </c>
      <c r="D273" s="2" t="e">
        <f>VLOOKUP(B273,'MNS EXTRACT DATE 07-23-2025'!$B$131:$D$354,3,FALSE)</f>
        <v>#N/A</v>
      </c>
      <c r="E273" s="9"/>
      <c r="F273" s="10" t="e">
        <f t="shared" si="28"/>
        <v>#N/A</v>
      </c>
      <c r="H273" s="1"/>
      <c r="I273" s="1"/>
      <c r="J273" s="1"/>
      <c r="K273" s="178" t="e">
        <f t="shared" si="27"/>
        <v>#N/A</v>
      </c>
      <c r="L273" s="9"/>
      <c r="M273" s="10" t="e">
        <f t="shared" si="29"/>
        <v>#N/A</v>
      </c>
      <c r="S273" s="132"/>
    </row>
    <row r="274" spans="1:19" hidden="1" x14ac:dyDescent="0.35">
      <c r="A274" s="1" t="s">
        <v>28</v>
      </c>
      <c r="B274" s="182" t="s">
        <v>697</v>
      </c>
      <c r="C274" s="1" t="s">
        <v>26</v>
      </c>
      <c r="D274" s="2" t="e">
        <f>VLOOKUP(B274,'MNS EXTRACT DATE 07-23-2025'!$B$131:$D$354,3,FALSE)</f>
        <v>#N/A</v>
      </c>
      <c r="E274" s="9"/>
      <c r="F274" s="10" t="e">
        <f t="shared" si="28"/>
        <v>#N/A</v>
      </c>
      <c r="H274" s="1"/>
      <c r="I274" s="1"/>
      <c r="J274" s="1"/>
      <c r="K274" s="178" t="e">
        <f t="shared" si="27"/>
        <v>#N/A</v>
      </c>
      <c r="L274" s="9"/>
      <c r="M274" s="10" t="e">
        <f t="shared" si="29"/>
        <v>#N/A</v>
      </c>
      <c r="S274" s="132"/>
    </row>
    <row r="275" spans="1:19" hidden="1" x14ac:dyDescent="0.35">
      <c r="A275" s="1" t="s">
        <v>28</v>
      </c>
      <c r="B275" s="182" t="s">
        <v>698</v>
      </c>
      <c r="C275" s="1" t="s">
        <v>26</v>
      </c>
      <c r="D275" s="2" t="e">
        <f>VLOOKUP(B275,'MNS EXTRACT DATE 07-23-2025'!$B$131:$D$354,3,FALSE)</f>
        <v>#N/A</v>
      </c>
      <c r="E275" s="9"/>
      <c r="F275" s="10" t="e">
        <f t="shared" si="28"/>
        <v>#N/A</v>
      </c>
      <c r="H275" s="1"/>
      <c r="I275" s="1"/>
      <c r="J275" s="1"/>
      <c r="K275" s="178" t="e">
        <f t="shared" si="27"/>
        <v>#N/A</v>
      </c>
      <c r="L275" s="9"/>
      <c r="M275" s="10" t="e">
        <f t="shared" si="29"/>
        <v>#N/A</v>
      </c>
      <c r="S275" s="132"/>
    </row>
    <row r="276" spans="1:19" hidden="1" x14ac:dyDescent="0.35">
      <c r="A276" s="1" t="s">
        <v>28</v>
      </c>
      <c r="B276" s="182" t="s">
        <v>699</v>
      </c>
      <c r="C276" s="1" t="s">
        <v>26</v>
      </c>
      <c r="D276" s="2" t="e">
        <f>VLOOKUP(B276,'MNS EXTRACT DATE 07-23-2025'!$B$131:$D$354,3,FALSE)</f>
        <v>#N/A</v>
      </c>
      <c r="E276" s="9"/>
      <c r="F276" s="10" t="e">
        <f t="shared" si="28"/>
        <v>#N/A</v>
      </c>
      <c r="H276" s="1"/>
      <c r="I276" s="1"/>
      <c r="J276" s="1"/>
      <c r="K276" s="178" t="e">
        <f t="shared" si="27"/>
        <v>#N/A</v>
      </c>
      <c r="L276" s="9"/>
      <c r="M276" s="10" t="e">
        <f t="shared" si="29"/>
        <v>#N/A</v>
      </c>
      <c r="S276" s="132"/>
    </row>
    <row r="277" spans="1:19" hidden="1" x14ac:dyDescent="0.35">
      <c r="A277" s="1" t="s">
        <v>28</v>
      </c>
      <c r="B277" s="182" t="s">
        <v>700</v>
      </c>
      <c r="C277" s="1" t="s">
        <v>26</v>
      </c>
      <c r="D277" s="2" t="e">
        <f>VLOOKUP(B277,'MNS EXTRACT DATE 07-23-2025'!$B$131:$D$354,3,FALSE)</f>
        <v>#N/A</v>
      </c>
      <c r="E277" s="9"/>
      <c r="F277" s="10" t="e">
        <f t="shared" si="28"/>
        <v>#N/A</v>
      </c>
      <c r="H277" s="1"/>
      <c r="I277" s="1"/>
      <c r="J277" s="1"/>
      <c r="K277" s="178" t="e">
        <f t="shared" si="27"/>
        <v>#N/A</v>
      </c>
      <c r="L277" s="9"/>
      <c r="M277" s="10" t="e">
        <f t="shared" si="29"/>
        <v>#N/A</v>
      </c>
      <c r="S277" s="132"/>
    </row>
    <row r="278" spans="1:19" hidden="1" x14ac:dyDescent="0.35">
      <c r="A278" s="1" t="s">
        <v>28</v>
      </c>
      <c r="B278" s="182" t="s">
        <v>701</v>
      </c>
      <c r="C278" s="1" t="s">
        <v>26</v>
      </c>
      <c r="D278" s="2" t="e">
        <f>VLOOKUP(B278,'MNS EXTRACT DATE 07-23-2025'!$B$131:$D$354,3,FALSE)</f>
        <v>#N/A</v>
      </c>
      <c r="E278" s="9"/>
      <c r="F278" s="10" t="e">
        <f t="shared" si="28"/>
        <v>#N/A</v>
      </c>
      <c r="H278" s="1"/>
      <c r="I278" s="1"/>
      <c r="J278" s="1"/>
      <c r="K278" s="178" t="e">
        <f t="shared" si="27"/>
        <v>#N/A</v>
      </c>
      <c r="L278" s="9"/>
      <c r="M278" s="10" t="e">
        <f t="shared" si="29"/>
        <v>#N/A</v>
      </c>
      <c r="S278" s="132"/>
    </row>
    <row r="279" spans="1:19" hidden="1" x14ac:dyDescent="0.35">
      <c r="A279" s="1" t="s">
        <v>28</v>
      </c>
      <c r="B279" s="182" t="s">
        <v>702</v>
      </c>
      <c r="C279" s="1" t="s">
        <v>26</v>
      </c>
      <c r="D279" s="2" t="e">
        <f>VLOOKUP(B279,'MNS EXTRACT DATE 07-23-2025'!$B$131:$D$354,3,FALSE)</f>
        <v>#N/A</v>
      </c>
      <c r="E279" s="9"/>
      <c r="F279" s="10" t="e">
        <f t="shared" si="28"/>
        <v>#N/A</v>
      </c>
      <c r="H279" s="1"/>
      <c r="I279" s="1"/>
      <c r="J279" s="1"/>
      <c r="K279" s="178" t="e">
        <f t="shared" si="27"/>
        <v>#N/A</v>
      </c>
      <c r="L279" s="9"/>
      <c r="M279" s="10" t="e">
        <f t="shared" si="29"/>
        <v>#N/A</v>
      </c>
      <c r="S279" s="132"/>
    </row>
    <row r="280" spans="1:19" hidden="1" x14ac:dyDescent="0.35">
      <c r="A280" s="1" t="s">
        <v>28</v>
      </c>
      <c r="B280" s="182" t="s">
        <v>703</v>
      </c>
      <c r="C280" s="1" t="s">
        <v>26</v>
      </c>
      <c r="D280" s="2" t="e">
        <f>VLOOKUP(B280,'MNS EXTRACT DATE 07-23-2025'!$B$131:$D$354,3,FALSE)</f>
        <v>#N/A</v>
      </c>
      <c r="E280" s="9"/>
      <c r="F280" s="10" t="e">
        <f t="shared" si="28"/>
        <v>#N/A</v>
      </c>
      <c r="H280" s="1"/>
      <c r="I280" s="1"/>
      <c r="J280" s="1"/>
      <c r="K280" s="178" t="e">
        <f t="shared" si="27"/>
        <v>#N/A</v>
      </c>
      <c r="L280" s="9"/>
      <c r="M280" s="10" t="e">
        <f t="shared" si="29"/>
        <v>#N/A</v>
      </c>
      <c r="S280" s="132"/>
    </row>
    <row r="281" spans="1:19" hidden="1" x14ac:dyDescent="0.35">
      <c r="A281" s="1" t="s">
        <v>28</v>
      </c>
      <c r="B281" s="182" t="s">
        <v>704</v>
      </c>
      <c r="C281" s="1" t="s">
        <v>26</v>
      </c>
      <c r="D281" s="2" t="e">
        <f>VLOOKUP(B281,'MNS EXTRACT DATE 07-23-2025'!$B$131:$D$354,3,FALSE)</f>
        <v>#N/A</v>
      </c>
      <c r="E281" s="9"/>
      <c r="F281" s="10" t="e">
        <f t="shared" si="28"/>
        <v>#N/A</v>
      </c>
      <c r="H281" s="1"/>
      <c r="I281" s="1"/>
      <c r="J281" s="1"/>
      <c r="K281" s="178" t="e">
        <f t="shared" si="27"/>
        <v>#N/A</v>
      </c>
      <c r="L281" s="9"/>
      <c r="M281" s="10" t="e">
        <f t="shared" si="29"/>
        <v>#N/A</v>
      </c>
      <c r="S281" s="132"/>
    </row>
    <row r="282" spans="1:19" hidden="1" x14ac:dyDescent="0.35">
      <c r="A282" s="1" t="s">
        <v>28</v>
      </c>
      <c r="B282" s="182" t="s">
        <v>705</v>
      </c>
      <c r="C282" s="1" t="s">
        <v>26</v>
      </c>
      <c r="D282" s="2" t="e">
        <f>VLOOKUP(B282,'MNS EXTRACT DATE 07-23-2025'!$B$131:$D$354,3,FALSE)</f>
        <v>#N/A</v>
      </c>
      <c r="E282" s="9"/>
      <c r="F282" s="10" t="e">
        <f t="shared" si="28"/>
        <v>#N/A</v>
      </c>
      <c r="H282" s="1"/>
      <c r="I282" s="1"/>
      <c r="J282" s="1"/>
      <c r="K282" s="178" t="e">
        <f t="shared" si="27"/>
        <v>#N/A</v>
      </c>
      <c r="L282" s="9"/>
      <c r="M282" s="10" t="e">
        <f t="shared" si="29"/>
        <v>#N/A</v>
      </c>
      <c r="S282" s="132"/>
    </row>
    <row r="283" spans="1:19" hidden="1" x14ac:dyDescent="0.35">
      <c r="A283" s="1" t="s">
        <v>28</v>
      </c>
      <c r="B283" s="182" t="s">
        <v>706</v>
      </c>
      <c r="C283" s="1" t="s">
        <v>26</v>
      </c>
      <c r="D283" s="2" t="e">
        <f>VLOOKUP(B283,'MNS EXTRACT DATE 07-23-2025'!$B$131:$D$354,3,FALSE)</f>
        <v>#N/A</v>
      </c>
      <c r="E283" s="9"/>
      <c r="F283" s="10" t="e">
        <f t="shared" si="28"/>
        <v>#N/A</v>
      </c>
      <c r="H283" s="1"/>
      <c r="I283" s="1"/>
      <c r="J283" s="1"/>
      <c r="K283" s="178" t="e">
        <f t="shared" si="27"/>
        <v>#N/A</v>
      </c>
      <c r="L283" s="9"/>
      <c r="M283" s="10" t="e">
        <f t="shared" si="29"/>
        <v>#N/A</v>
      </c>
      <c r="S283" s="132"/>
    </row>
    <row r="284" spans="1:19" hidden="1" x14ac:dyDescent="0.35">
      <c r="A284" s="1" t="s">
        <v>28</v>
      </c>
      <c r="B284" s="182" t="s">
        <v>707</v>
      </c>
      <c r="C284" s="1" t="s">
        <v>26</v>
      </c>
      <c r="D284" s="2" t="e">
        <f>VLOOKUP(B284,'MNS EXTRACT DATE 07-23-2025'!$B$131:$D$354,3,FALSE)</f>
        <v>#N/A</v>
      </c>
      <c r="E284" s="9"/>
      <c r="F284" s="10" t="e">
        <f t="shared" si="28"/>
        <v>#N/A</v>
      </c>
      <c r="H284" s="1"/>
      <c r="I284" s="1"/>
      <c r="J284" s="1"/>
      <c r="K284" s="178" t="e">
        <f t="shared" si="27"/>
        <v>#N/A</v>
      </c>
      <c r="L284" s="9"/>
      <c r="M284" s="10" t="e">
        <f t="shared" si="29"/>
        <v>#N/A</v>
      </c>
      <c r="S284" s="132"/>
    </row>
    <row r="285" spans="1:19" hidden="1" x14ac:dyDescent="0.35">
      <c r="A285" s="1" t="s">
        <v>28</v>
      </c>
      <c r="B285" s="1" t="s">
        <v>544</v>
      </c>
      <c r="C285" s="1" t="s">
        <v>26</v>
      </c>
      <c r="D285" s="2" t="e">
        <f>VLOOKUP(B285,'MNS EXTRACT DATE 07-23-2025'!$B$131:$D$354,3,FALSE)</f>
        <v>#N/A</v>
      </c>
      <c r="E285" s="9"/>
      <c r="F285" s="10" t="e">
        <f t="shared" si="28"/>
        <v>#N/A</v>
      </c>
      <c r="H285" s="1" t="s">
        <v>28</v>
      </c>
      <c r="I285" s="1" t="s">
        <v>544</v>
      </c>
      <c r="J285" s="1" t="s">
        <v>26</v>
      </c>
      <c r="K285" s="178" t="e">
        <f t="shared" si="27"/>
        <v>#N/A</v>
      </c>
      <c r="L285" s="9"/>
      <c r="M285" s="10" t="e">
        <f t="shared" si="29"/>
        <v>#N/A</v>
      </c>
      <c r="S285" s="132"/>
    </row>
  </sheetData>
  <sortState xmlns:xlrd2="http://schemas.microsoft.com/office/spreadsheetml/2017/richdata2" ref="A57:D272">
    <sortCondition ref="A57:A272"/>
    <sortCondition ref="B57:B272"/>
  </sortState>
  <mergeCells count="3">
    <mergeCell ref="A1:D1"/>
    <mergeCell ref="A26:D26"/>
    <mergeCell ref="A55:D55"/>
  </mergeCells>
  <printOptions horizontalCentered="1"/>
  <pageMargins left="0.25" right="0.25" top="1.04" bottom="0.63" header="0.3" footer="0.3"/>
  <pageSetup scale="85" fitToHeight="5" orientation="portrait" r:id="rId1"/>
  <headerFooter>
    <oddHeader>&amp;L&amp;"-,Bold"&amp;16FY2019 Q1
GETS MNS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S167"/>
  <sheetViews>
    <sheetView showGridLines="0" zoomScale="80" zoomScaleNormal="80" workbookViewId="0">
      <selection activeCell="D43" sqref="D43"/>
    </sheetView>
  </sheetViews>
  <sheetFormatPr defaultColWidth="9.26953125" defaultRowHeight="14.5" x14ac:dyDescent="0.35"/>
  <cols>
    <col min="1" max="1" width="10.26953125" bestFit="1" customWidth="1"/>
    <col min="2" max="2" width="56.453125" bestFit="1" customWidth="1"/>
    <col min="3" max="3" width="10.26953125" bestFit="1" customWidth="1"/>
    <col min="4" max="6" width="15.7265625" customWidth="1"/>
    <col min="7" max="7" width="1.7265625" customWidth="1"/>
    <col min="8" max="8" width="0" hidden="1" customWidth="1"/>
    <col min="9" max="9" width="55.7265625" hidden="1" customWidth="1"/>
    <col min="10" max="10" width="0" hidden="1" customWidth="1"/>
    <col min="11" max="13" width="15.7265625" customWidth="1"/>
  </cols>
  <sheetData>
    <row r="1" spans="1:19" x14ac:dyDescent="0.35">
      <c r="G1" s="113"/>
    </row>
    <row r="2" spans="1:19" ht="17" x14ac:dyDescent="0.4">
      <c r="A2" s="225" t="s">
        <v>243</v>
      </c>
      <c r="B2" s="226"/>
      <c r="C2" s="226"/>
      <c r="D2" s="227"/>
      <c r="E2" s="127" t="s">
        <v>712</v>
      </c>
      <c r="F2" s="5"/>
      <c r="G2" s="113"/>
      <c r="H2" s="117" t="s">
        <v>656</v>
      </c>
      <c r="I2" s="118"/>
      <c r="J2" s="118"/>
      <c r="K2" s="119"/>
      <c r="L2" s="127" t="s">
        <v>761</v>
      </c>
      <c r="M2" s="5"/>
    </row>
    <row r="3" spans="1:19" ht="29" x14ac:dyDescent="0.35">
      <c r="A3" s="4" t="s">
        <v>0</v>
      </c>
      <c r="B3" s="4" t="s">
        <v>1</v>
      </c>
      <c r="C3" s="4" t="s">
        <v>2</v>
      </c>
      <c r="D3" s="5" t="s">
        <v>710</v>
      </c>
      <c r="E3" s="127" t="s">
        <v>711</v>
      </c>
      <c r="F3" s="127" t="s">
        <v>713</v>
      </c>
      <c r="G3" s="113"/>
      <c r="H3" s="4" t="s">
        <v>0</v>
      </c>
      <c r="I3" s="4" t="s">
        <v>1</v>
      </c>
      <c r="J3" s="4" t="s">
        <v>2</v>
      </c>
      <c r="K3" s="127" t="s">
        <v>762</v>
      </c>
      <c r="L3" s="127" t="s">
        <v>763</v>
      </c>
      <c r="M3" s="127" t="s">
        <v>764</v>
      </c>
    </row>
    <row r="4" spans="1:19" x14ac:dyDescent="0.35">
      <c r="A4" s="1" t="s">
        <v>315</v>
      </c>
      <c r="B4" s="1" t="s">
        <v>334</v>
      </c>
      <c r="C4" s="1" t="s">
        <v>236</v>
      </c>
      <c r="D4" s="180">
        <v>0.49</v>
      </c>
      <c r="E4" s="8"/>
      <c r="F4" s="10">
        <f t="shared" ref="F4:F44" si="0">E4*D4</f>
        <v>0</v>
      </c>
      <c r="G4" s="113"/>
      <c r="H4" s="1" t="s">
        <v>315</v>
      </c>
      <c r="I4" s="1" t="s">
        <v>334</v>
      </c>
      <c r="J4" s="1" t="s">
        <v>236</v>
      </c>
      <c r="K4" s="257">
        <v>0.43</v>
      </c>
      <c r="L4" s="8"/>
      <c r="M4" s="10">
        <f t="shared" ref="M4:M44" si="1">L4*K4</f>
        <v>0</v>
      </c>
      <c r="S4" s="132"/>
    </row>
    <row r="5" spans="1:19" x14ac:dyDescent="0.35">
      <c r="A5" s="215" t="s">
        <v>315</v>
      </c>
      <c r="B5" s="215" t="s">
        <v>314</v>
      </c>
      <c r="C5" s="215" t="s">
        <v>3</v>
      </c>
      <c r="D5" s="203">
        <v>0.68</v>
      </c>
      <c r="E5" s="9"/>
      <c r="F5" s="10">
        <f t="shared" si="0"/>
        <v>0</v>
      </c>
      <c r="G5" s="113"/>
      <c r="H5" s="1" t="s">
        <v>315</v>
      </c>
      <c r="I5" s="1" t="s">
        <v>314</v>
      </c>
      <c r="J5" s="1" t="s">
        <v>3</v>
      </c>
      <c r="K5" s="257">
        <v>0.61</v>
      </c>
      <c r="L5" s="9"/>
      <c r="M5" s="10">
        <f t="shared" si="1"/>
        <v>0</v>
      </c>
      <c r="S5" s="132"/>
    </row>
    <row r="6" spans="1:19" x14ac:dyDescent="0.35">
      <c r="A6" s="215" t="s">
        <v>315</v>
      </c>
      <c r="B6" s="215" t="s">
        <v>330</v>
      </c>
      <c r="C6" s="215" t="s">
        <v>3</v>
      </c>
      <c r="D6" s="203">
        <v>257.31</v>
      </c>
      <c r="E6" s="9"/>
      <c r="F6" s="10">
        <f t="shared" si="0"/>
        <v>0</v>
      </c>
      <c r="G6" s="113"/>
      <c r="H6" s="1" t="s">
        <v>315</v>
      </c>
      <c r="I6" s="1" t="s">
        <v>330</v>
      </c>
      <c r="J6" s="1" t="s">
        <v>3</v>
      </c>
      <c r="K6" s="257">
        <v>227.18</v>
      </c>
      <c r="L6" s="9"/>
      <c r="M6" s="10">
        <f t="shared" si="1"/>
        <v>0</v>
      </c>
      <c r="S6" s="132"/>
    </row>
    <row r="7" spans="1:19" x14ac:dyDescent="0.35">
      <c r="A7" s="215" t="s">
        <v>315</v>
      </c>
      <c r="B7" s="215" t="s">
        <v>329</v>
      </c>
      <c r="C7" s="215" t="s">
        <v>3</v>
      </c>
      <c r="D7" s="203">
        <v>345.13</v>
      </c>
      <c r="E7" s="9"/>
      <c r="F7" s="10">
        <f t="shared" si="0"/>
        <v>0</v>
      </c>
      <c r="G7" s="113"/>
      <c r="H7" s="1" t="s">
        <v>315</v>
      </c>
      <c r="I7" s="1" t="s">
        <v>329</v>
      </c>
      <c r="J7" s="1" t="s">
        <v>3</v>
      </c>
      <c r="K7" s="257">
        <v>304.70999999999998</v>
      </c>
      <c r="L7" s="9"/>
      <c r="M7" s="10">
        <f t="shared" si="1"/>
        <v>0</v>
      </c>
      <c r="S7" s="132"/>
    </row>
    <row r="8" spans="1:19" x14ac:dyDescent="0.35">
      <c r="A8" s="215" t="s">
        <v>315</v>
      </c>
      <c r="B8" s="215" t="s">
        <v>328</v>
      </c>
      <c r="C8" s="215" t="s">
        <v>3</v>
      </c>
      <c r="D8" s="203">
        <v>583.38</v>
      </c>
      <c r="E8" s="9"/>
      <c r="F8" s="10">
        <f t="shared" si="0"/>
        <v>0</v>
      </c>
      <c r="G8" s="113"/>
      <c r="H8" s="1" t="s">
        <v>315</v>
      </c>
      <c r="I8" s="1" t="s">
        <v>331</v>
      </c>
      <c r="J8" s="1" t="s">
        <v>3</v>
      </c>
      <c r="K8" s="257">
        <v>515.07000000000005</v>
      </c>
      <c r="L8" s="9"/>
      <c r="M8" s="10">
        <f t="shared" si="1"/>
        <v>0</v>
      </c>
      <c r="S8" s="132"/>
    </row>
    <row r="9" spans="1:19" x14ac:dyDescent="0.35">
      <c r="A9" s="215" t="s">
        <v>315</v>
      </c>
      <c r="B9" s="215" t="s">
        <v>543</v>
      </c>
      <c r="C9" s="215" t="s">
        <v>3</v>
      </c>
      <c r="D9" s="203">
        <v>16.91</v>
      </c>
      <c r="E9" s="9"/>
      <c r="F9" s="10">
        <f t="shared" si="0"/>
        <v>0</v>
      </c>
      <c r="G9" s="113"/>
      <c r="H9" s="1" t="s">
        <v>315</v>
      </c>
      <c r="I9" s="1" t="s">
        <v>328</v>
      </c>
      <c r="J9" s="1" t="s">
        <v>3</v>
      </c>
      <c r="K9" s="257">
        <v>14.93</v>
      </c>
      <c r="L9" s="9"/>
      <c r="M9" s="10">
        <f t="shared" si="1"/>
        <v>0</v>
      </c>
      <c r="S9" s="132"/>
    </row>
    <row r="10" spans="1:19" x14ac:dyDescent="0.35">
      <c r="A10" s="215" t="s">
        <v>315</v>
      </c>
      <c r="B10" s="215" t="s">
        <v>332</v>
      </c>
      <c r="C10" s="215" t="s">
        <v>3</v>
      </c>
      <c r="D10" s="203">
        <v>43.42</v>
      </c>
      <c r="E10" s="9"/>
      <c r="F10" s="10">
        <f t="shared" si="0"/>
        <v>0</v>
      </c>
      <c r="G10" s="113"/>
      <c r="H10" s="1" t="s">
        <v>315</v>
      </c>
      <c r="I10" s="1" t="s">
        <v>332</v>
      </c>
      <c r="J10" s="1" t="s">
        <v>3</v>
      </c>
      <c r="K10" s="257">
        <v>38.33</v>
      </c>
      <c r="L10" s="9"/>
      <c r="M10" s="10">
        <f t="shared" si="1"/>
        <v>0</v>
      </c>
      <c r="S10" s="132"/>
    </row>
    <row r="11" spans="1:19" x14ac:dyDescent="0.35">
      <c r="A11" s="215" t="s">
        <v>315</v>
      </c>
      <c r="B11" s="215" t="s">
        <v>331</v>
      </c>
      <c r="C11" s="215" t="s">
        <v>3</v>
      </c>
      <c r="D11" s="203">
        <v>87.56</v>
      </c>
      <c r="E11" s="9"/>
      <c r="F11" s="10">
        <f t="shared" si="0"/>
        <v>0</v>
      </c>
      <c r="G11" s="113"/>
      <c r="H11" s="1" t="s">
        <v>315</v>
      </c>
      <c r="I11" s="1" t="s">
        <v>346</v>
      </c>
      <c r="J11" s="1" t="s">
        <v>220</v>
      </c>
      <c r="K11" s="257">
        <v>77.31</v>
      </c>
      <c r="L11" s="9"/>
      <c r="M11" s="10">
        <f t="shared" si="1"/>
        <v>0</v>
      </c>
      <c r="S11" s="132"/>
    </row>
    <row r="12" spans="1:19" x14ac:dyDescent="0.35">
      <c r="A12" s="215" t="s">
        <v>315</v>
      </c>
      <c r="B12" s="215" t="s">
        <v>346</v>
      </c>
      <c r="C12" s="215" t="s">
        <v>220</v>
      </c>
      <c r="D12" s="203">
        <v>21.1</v>
      </c>
      <c r="E12" s="9"/>
      <c r="F12" s="10">
        <f t="shared" si="0"/>
        <v>0</v>
      </c>
      <c r="G12" s="113"/>
      <c r="H12" s="1" t="s">
        <v>315</v>
      </c>
      <c r="I12" s="1" t="s">
        <v>342</v>
      </c>
      <c r="J12" s="1" t="s">
        <v>252</v>
      </c>
      <c r="K12" s="257">
        <v>19.05</v>
      </c>
      <c r="L12" s="9"/>
      <c r="M12" s="10">
        <f t="shared" si="1"/>
        <v>0</v>
      </c>
      <c r="S12" s="132"/>
    </row>
    <row r="13" spans="1:19" x14ac:dyDescent="0.35">
      <c r="A13" s="215" t="s">
        <v>315</v>
      </c>
      <c r="B13" s="215" t="s">
        <v>342</v>
      </c>
      <c r="C13" s="215" t="s">
        <v>252</v>
      </c>
      <c r="D13" s="203">
        <v>2.36</v>
      </c>
      <c r="E13" s="9"/>
      <c r="F13" s="10">
        <f t="shared" si="0"/>
        <v>0</v>
      </c>
      <c r="G13" s="113"/>
      <c r="H13" s="1" t="s">
        <v>315</v>
      </c>
      <c r="I13" s="1" t="s">
        <v>337</v>
      </c>
      <c r="J13" s="1" t="s">
        <v>220</v>
      </c>
      <c r="K13" s="257">
        <v>2.09</v>
      </c>
      <c r="L13" s="9"/>
      <c r="M13" s="10">
        <f t="shared" si="1"/>
        <v>0</v>
      </c>
      <c r="S13" s="132"/>
    </row>
    <row r="14" spans="1:19" x14ac:dyDescent="0.35">
      <c r="A14" s="215" t="s">
        <v>315</v>
      </c>
      <c r="B14" s="215" t="s">
        <v>338</v>
      </c>
      <c r="C14" s="215" t="s">
        <v>220</v>
      </c>
      <c r="D14" s="203">
        <v>6.51</v>
      </c>
      <c r="E14" s="9"/>
      <c r="F14" s="10">
        <f t="shared" si="0"/>
        <v>0</v>
      </c>
      <c r="G14" s="113"/>
      <c r="H14" s="1" t="s">
        <v>315</v>
      </c>
      <c r="I14" s="1" t="s">
        <v>338</v>
      </c>
      <c r="J14" s="1" t="s">
        <v>220</v>
      </c>
      <c r="K14" s="257">
        <v>5.75</v>
      </c>
      <c r="L14" s="9"/>
      <c r="M14" s="10">
        <f t="shared" si="1"/>
        <v>0</v>
      </c>
      <c r="S14" s="132"/>
    </row>
    <row r="15" spans="1:19" x14ac:dyDescent="0.35">
      <c r="A15" s="215" t="s">
        <v>315</v>
      </c>
      <c r="B15" s="215" t="s">
        <v>337</v>
      </c>
      <c r="C15" s="215" t="s">
        <v>220</v>
      </c>
      <c r="D15" s="203">
        <v>17.739999999999998</v>
      </c>
      <c r="E15" s="9"/>
      <c r="F15" s="10">
        <f t="shared" si="0"/>
        <v>0</v>
      </c>
      <c r="G15" s="113"/>
      <c r="H15" s="1" t="s">
        <v>315</v>
      </c>
      <c r="I15" s="1" t="s">
        <v>336</v>
      </c>
      <c r="J15" s="1" t="s">
        <v>220</v>
      </c>
      <c r="K15" s="257">
        <v>15.67</v>
      </c>
      <c r="L15" s="9"/>
      <c r="M15" s="10">
        <f t="shared" si="1"/>
        <v>0</v>
      </c>
      <c r="S15" s="132"/>
    </row>
    <row r="16" spans="1:19" x14ac:dyDescent="0.35">
      <c r="A16" s="215" t="s">
        <v>315</v>
      </c>
      <c r="B16" s="215" t="s">
        <v>336</v>
      </c>
      <c r="C16" s="215" t="s">
        <v>220</v>
      </c>
      <c r="D16" s="203">
        <v>17.739999999999998</v>
      </c>
      <c r="E16" s="9"/>
      <c r="F16" s="10">
        <f t="shared" si="0"/>
        <v>0</v>
      </c>
      <c r="G16" s="113"/>
      <c r="H16" s="1" t="s">
        <v>315</v>
      </c>
      <c r="I16" s="1" t="s">
        <v>430</v>
      </c>
      <c r="J16" s="1" t="s">
        <v>220</v>
      </c>
      <c r="K16" s="257">
        <v>15.67</v>
      </c>
      <c r="L16" s="9"/>
      <c r="M16" s="10">
        <f t="shared" si="1"/>
        <v>0</v>
      </c>
      <c r="S16" s="132"/>
    </row>
    <row r="17" spans="1:19" x14ac:dyDescent="0.35">
      <c r="A17" s="215" t="s">
        <v>315</v>
      </c>
      <c r="B17" s="215" t="s">
        <v>430</v>
      </c>
      <c r="C17" s="215" t="s">
        <v>220</v>
      </c>
      <c r="D17" s="203">
        <v>21.3</v>
      </c>
      <c r="E17" s="9"/>
      <c r="F17" s="10">
        <f t="shared" si="0"/>
        <v>0</v>
      </c>
      <c r="G17" s="113"/>
      <c r="H17" s="1" t="s">
        <v>315</v>
      </c>
      <c r="I17" s="1" t="s">
        <v>431</v>
      </c>
      <c r="J17" s="1" t="s">
        <v>220</v>
      </c>
      <c r="K17" s="257">
        <v>18.809999999999999</v>
      </c>
      <c r="L17" s="9"/>
      <c r="M17" s="10">
        <f t="shared" si="1"/>
        <v>0</v>
      </c>
      <c r="S17" s="132"/>
    </row>
    <row r="18" spans="1:19" x14ac:dyDescent="0.35">
      <c r="A18" s="215" t="s">
        <v>315</v>
      </c>
      <c r="B18" s="215" t="s">
        <v>431</v>
      </c>
      <c r="C18" s="215" t="s">
        <v>220</v>
      </c>
      <c r="D18" s="203">
        <v>11</v>
      </c>
      <c r="E18" s="9"/>
      <c r="F18" s="10">
        <f t="shared" si="0"/>
        <v>0</v>
      </c>
      <c r="G18" s="113"/>
      <c r="H18" s="1" t="s">
        <v>315</v>
      </c>
      <c r="I18" s="1" t="s">
        <v>541</v>
      </c>
      <c r="J18" s="1" t="s">
        <v>220</v>
      </c>
      <c r="K18" s="257">
        <v>10.18</v>
      </c>
      <c r="L18" s="9"/>
      <c r="M18" s="10">
        <f t="shared" si="1"/>
        <v>0</v>
      </c>
      <c r="S18" s="132"/>
    </row>
    <row r="19" spans="1:19" x14ac:dyDescent="0.35">
      <c r="A19" s="215" t="s">
        <v>315</v>
      </c>
      <c r="B19" s="215" t="s">
        <v>541</v>
      </c>
      <c r="C19" s="215" t="s">
        <v>220</v>
      </c>
      <c r="D19" s="203">
        <v>15.97</v>
      </c>
      <c r="E19" s="9"/>
      <c r="F19" s="10">
        <f t="shared" si="0"/>
        <v>0</v>
      </c>
      <c r="G19" s="113"/>
      <c r="H19" s="1" t="s">
        <v>315</v>
      </c>
      <c r="I19" s="1" t="s">
        <v>542</v>
      </c>
      <c r="J19" s="1" t="s">
        <v>220</v>
      </c>
      <c r="K19" s="257">
        <v>14.1</v>
      </c>
      <c r="L19" s="9"/>
      <c r="M19" s="10">
        <f t="shared" si="1"/>
        <v>0</v>
      </c>
      <c r="S19" s="132"/>
    </row>
    <row r="20" spans="1:19" x14ac:dyDescent="0.35">
      <c r="A20" s="215" t="s">
        <v>315</v>
      </c>
      <c r="B20" s="215" t="s">
        <v>542</v>
      </c>
      <c r="C20" s="215" t="s">
        <v>220</v>
      </c>
      <c r="D20" s="203">
        <v>9.4600000000000009</v>
      </c>
      <c r="E20" s="9"/>
      <c r="F20" s="10">
        <f t="shared" si="0"/>
        <v>0</v>
      </c>
      <c r="G20" s="113"/>
      <c r="H20" s="1" t="s">
        <v>315</v>
      </c>
      <c r="I20" s="1" t="s">
        <v>543</v>
      </c>
      <c r="J20" s="1" t="s">
        <v>220</v>
      </c>
      <c r="K20" s="257">
        <v>8.35</v>
      </c>
      <c r="L20" s="9"/>
      <c r="M20" s="10">
        <f t="shared" si="1"/>
        <v>0</v>
      </c>
      <c r="S20" s="132"/>
    </row>
    <row r="21" spans="1:19" x14ac:dyDescent="0.35">
      <c r="A21" s="215" t="s">
        <v>315</v>
      </c>
      <c r="B21" s="215" t="s">
        <v>432</v>
      </c>
      <c r="C21" s="215" t="s">
        <v>220</v>
      </c>
      <c r="D21" s="203">
        <v>2.36</v>
      </c>
      <c r="E21" s="9"/>
      <c r="F21" s="10">
        <f t="shared" si="0"/>
        <v>0</v>
      </c>
      <c r="G21" s="113"/>
      <c r="H21" s="1" t="s">
        <v>315</v>
      </c>
      <c r="I21" s="1" t="s">
        <v>432</v>
      </c>
      <c r="J21" s="1" t="s">
        <v>220</v>
      </c>
      <c r="K21" s="257">
        <v>2.09</v>
      </c>
      <c r="L21" s="9"/>
      <c r="M21" s="10">
        <f t="shared" si="1"/>
        <v>0</v>
      </c>
      <c r="S21" s="132"/>
    </row>
    <row r="22" spans="1:19" x14ac:dyDescent="0.35">
      <c r="A22" s="215" t="s">
        <v>315</v>
      </c>
      <c r="B22" s="215" t="s">
        <v>316</v>
      </c>
      <c r="C22" s="215" t="s">
        <v>3</v>
      </c>
      <c r="D22" s="203">
        <v>5.61</v>
      </c>
      <c r="E22" s="9"/>
      <c r="F22" s="10">
        <f t="shared" si="0"/>
        <v>0</v>
      </c>
      <c r="G22" s="113"/>
      <c r="H22" s="1" t="s">
        <v>315</v>
      </c>
      <c r="I22" s="1" t="s">
        <v>316</v>
      </c>
      <c r="J22" s="1" t="s">
        <v>3</v>
      </c>
      <c r="K22" s="257">
        <v>4.95</v>
      </c>
      <c r="L22" s="9"/>
      <c r="M22" s="10">
        <f t="shared" si="1"/>
        <v>0</v>
      </c>
      <c r="S22" s="132"/>
    </row>
    <row r="23" spans="1:19" x14ac:dyDescent="0.35">
      <c r="A23" s="215" t="s">
        <v>315</v>
      </c>
      <c r="B23" s="215" t="s">
        <v>333</v>
      </c>
      <c r="C23" s="215" t="s">
        <v>220</v>
      </c>
      <c r="D23" s="203">
        <v>9.4600000000000009</v>
      </c>
      <c r="E23" s="9"/>
      <c r="F23" s="10">
        <f t="shared" si="0"/>
        <v>0</v>
      </c>
      <c r="G23" s="113"/>
      <c r="H23" s="1" t="s">
        <v>315</v>
      </c>
      <c r="I23" s="1" t="s">
        <v>333</v>
      </c>
      <c r="J23" s="1" t="s">
        <v>220</v>
      </c>
      <c r="K23" s="257">
        <v>8.35</v>
      </c>
      <c r="L23" s="9"/>
      <c r="M23" s="10">
        <f t="shared" si="1"/>
        <v>0</v>
      </c>
      <c r="S23" s="132"/>
    </row>
    <row r="24" spans="1:19" x14ac:dyDescent="0.35">
      <c r="A24" s="215" t="s">
        <v>315</v>
      </c>
      <c r="B24" s="215" t="s">
        <v>339</v>
      </c>
      <c r="C24" s="215" t="s">
        <v>252</v>
      </c>
      <c r="D24" s="203">
        <v>2.4900000000000002</v>
      </c>
      <c r="E24" s="9"/>
      <c r="F24" s="10">
        <f t="shared" si="0"/>
        <v>0</v>
      </c>
      <c r="G24" s="113"/>
      <c r="H24" s="1" t="s">
        <v>315</v>
      </c>
      <c r="I24" s="1" t="s">
        <v>339</v>
      </c>
      <c r="J24" s="1" t="s">
        <v>252</v>
      </c>
      <c r="K24" s="257">
        <v>2.2000000000000002</v>
      </c>
      <c r="L24" s="9"/>
      <c r="M24" s="10">
        <f t="shared" si="1"/>
        <v>0</v>
      </c>
      <c r="S24" s="132"/>
    </row>
    <row r="25" spans="1:19" x14ac:dyDescent="0.35">
      <c r="A25" s="215" t="s">
        <v>315</v>
      </c>
      <c r="B25" s="215" t="s">
        <v>335</v>
      </c>
      <c r="C25" s="215" t="s">
        <v>220</v>
      </c>
      <c r="D25" s="203">
        <v>23.66</v>
      </c>
      <c r="E25" s="9"/>
      <c r="F25" s="10">
        <f t="shared" si="0"/>
        <v>0</v>
      </c>
      <c r="G25" s="113"/>
      <c r="H25" s="1" t="s">
        <v>315</v>
      </c>
      <c r="I25" s="1" t="s">
        <v>335</v>
      </c>
      <c r="J25" s="1" t="s">
        <v>220</v>
      </c>
      <c r="K25" s="257">
        <v>20.89</v>
      </c>
      <c r="L25" s="9"/>
      <c r="M25" s="10">
        <f t="shared" si="1"/>
        <v>0</v>
      </c>
      <c r="S25" s="132"/>
    </row>
    <row r="26" spans="1:19" x14ac:dyDescent="0.35">
      <c r="A26" s="215" t="s">
        <v>315</v>
      </c>
      <c r="B26" s="215" t="s">
        <v>340</v>
      </c>
      <c r="C26" s="215" t="s">
        <v>220</v>
      </c>
      <c r="D26" s="203">
        <v>8</v>
      </c>
      <c r="E26" s="9"/>
      <c r="F26" s="10">
        <f t="shared" si="0"/>
        <v>0</v>
      </c>
      <c r="G26" s="113"/>
      <c r="H26" s="1" t="s">
        <v>315</v>
      </c>
      <c r="I26" s="1" t="s">
        <v>319</v>
      </c>
      <c r="J26" s="1" t="s">
        <v>3</v>
      </c>
      <c r="K26" s="257">
        <v>7.31</v>
      </c>
      <c r="L26" s="9"/>
      <c r="M26" s="10">
        <f t="shared" si="1"/>
        <v>0</v>
      </c>
      <c r="S26" s="132"/>
    </row>
    <row r="27" spans="1:19" x14ac:dyDescent="0.35">
      <c r="A27" s="215" t="s">
        <v>315</v>
      </c>
      <c r="B27" s="215" t="s">
        <v>327</v>
      </c>
      <c r="C27" s="215" t="s">
        <v>3</v>
      </c>
      <c r="D27" s="203">
        <v>31.92</v>
      </c>
      <c r="E27" s="9"/>
      <c r="F27" s="10">
        <f t="shared" si="0"/>
        <v>0</v>
      </c>
      <c r="G27" s="113"/>
      <c r="H27" s="1" t="s">
        <v>315</v>
      </c>
      <c r="I27" s="1" t="s">
        <v>326</v>
      </c>
      <c r="J27" s="1" t="s">
        <v>3</v>
      </c>
      <c r="K27" s="257">
        <v>28.18</v>
      </c>
      <c r="L27" s="9"/>
      <c r="M27" s="10">
        <f t="shared" si="1"/>
        <v>0</v>
      </c>
      <c r="S27" s="132"/>
    </row>
    <row r="28" spans="1:19" x14ac:dyDescent="0.35">
      <c r="A28" s="215" t="s">
        <v>315</v>
      </c>
      <c r="B28" s="215" t="s">
        <v>326</v>
      </c>
      <c r="C28" s="215" t="s">
        <v>3</v>
      </c>
      <c r="D28" s="203">
        <v>39.75</v>
      </c>
      <c r="E28" s="9"/>
      <c r="F28" s="10">
        <f t="shared" si="0"/>
        <v>0</v>
      </c>
      <c r="G28" s="113"/>
      <c r="H28" s="1" t="s">
        <v>315</v>
      </c>
      <c r="I28" s="1" t="s">
        <v>322</v>
      </c>
      <c r="J28" s="1" t="s">
        <v>3</v>
      </c>
      <c r="K28" s="257">
        <v>35.090000000000003</v>
      </c>
      <c r="L28" s="9"/>
      <c r="M28" s="10">
        <f t="shared" si="1"/>
        <v>0</v>
      </c>
      <c r="S28" s="132"/>
    </row>
    <row r="29" spans="1:19" x14ac:dyDescent="0.35">
      <c r="A29" s="215" t="s">
        <v>315</v>
      </c>
      <c r="B29" s="215" t="s">
        <v>325</v>
      </c>
      <c r="C29" s="215" t="s">
        <v>3</v>
      </c>
      <c r="D29" s="203">
        <v>79.38</v>
      </c>
      <c r="E29" s="9"/>
      <c r="F29" s="10">
        <f t="shared" si="0"/>
        <v>0</v>
      </c>
      <c r="G29" s="113"/>
      <c r="H29" s="1" t="s">
        <v>315</v>
      </c>
      <c r="I29" s="1" t="s">
        <v>318</v>
      </c>
      <c r="J29" s="1" t="s">
        <v>3</v>
      </c>
      <c r="K29" s="257">
        <v>70.09</v>
      </c>
      <c r="L29" s="9"/>
      <c r="M29" s="10">
        <f t="shared" si="1"/>
        <v>0</v>
      </c>
      <c r="S29" s="132"/>
    </row>
    <row r="30" spans="1:19" x14ac:dyDescent="0.35">
      <c r="A30" s="215" t="s">
        <v>315</v>
      </c>
      <c r="B30" s="215" t="s">
        <v>324</v>
      </c>
      <c r="C30" s="215" t="s">
        <v>3</v>
      </c>
      <c r="D30" s="203">
        <v>94.88</v>
      </c>
      <c r="E30" s="9"/>
      <c r="F30" s="10">
        <f t="shared" si="0"/>
        <v>0</v>
      </c>
      <c r="G30" s="113"/>
      <c r="H30" s="1" t="s">
        <v>315</v>
      </c>
      <c r="I30" s="1" t="s">
        <v>325</v>
      </c>
      <c r="J30" s="1" t="s">
        <v>3</v>
      </c>
      <c r="K30" s="257">
        <v>83.77</v>
      </c>
      <c r="L30" s="9"/>
      <c r="M30" s="10">
        <f t="shared" si="1"/>
        <v>0</v>
      </c>
      <c r="S30" s="132"/>
    </row>
    <row r="31" spans="1:19" x14ac:dyDescent="0.35">
      <c r="A31" s="215" t="s">
        <v>315</v>
      </c>
      <c r="B31" s="215" t="s">
        <v>323</v>
      </c>
      <c r="C31" s="215" t="s">
        <v>3</v>
      </c>
      <c r="D31" s="203">
        <v>116.96</v>
      </c>
      <c r="E31" s="9"/>
      <c r="F31" s="10">
        <f t="shared" si="0"/>
        <v>0</v>
      </c>
      <c r="G31" s="113"/>
      <c r="H31" s="1" t="s">
        <v>315</v>
      </c>
      <c r="I31" s="1" t="s">
        <v>321</v>
      </c>
      <c r="J31" s="1" t="s">
        <v>3</v>
      </c>
      <c r="K31" s="257">
        <v>103.27</v>
      </c>
      <c r="L31" s="9"/>
      <c r="M31" s="10">
        <f t="shared" si="1"/>
        <v>0</v>
      </c>
      <c r="S31" s="132"/>
    </row>
    <row r="32" spans="1:19" x14ac:dyDescent="0.35">
      <c r="A32" s="215" t="s">
        <v>315</v>
      </c>
      <c r="B32" s="215" t="s">
        <v>322</v>
      </c>
      <c r="C32" s="215" t="s">
        <v>3</v>
      </c>
      <c r="D32" s="203">
        <v>473.61</v>
      </c>
      <c r="E32" s="9"/>
      <c r="F32" s="10">
        <f t="shared" si="0"/>
        <v>0</v>
      </c>
      <c r="G32" s="113"/>
      <c r="H32" s="1" t="s">
        <v>315</v>
      </c>
      <c r="I32" s="1" t="s">
        <v>324</v>
      </c>
      <c r="J32" s="1" t="s">
        <v>3</v>
      </c>
      <c r="K32" s="257">
        <v>418.14</v>
      </c>
      <c r="L32" s="9"/>
      <c r="M32" s="10">
        <f t="shared" si="1"/>
        <v>0</v>
      </c>
      <c r="S32" s="132"/>
    </row>
    <row r="33" spans="1:19" x14ac:dyDescent="0.35">
      <c r="A33" s="215" t="s">
        <v>315</v>
      </c>
      <c r="B33" s="215" t="s">
        <v>321</v>
      </c>
      <c r="C33" s="215" t="s">
        <v>3</v>
      </c>
      <c r="D33" s="203">
        <v>753.48</v>
      </c>
      <c r="E33" s="9"/>
      <c r="F33" s="10">
        <f t="shared" si="0"/>
        <v>0</v>
      </c>
      <c r="G33" s="113"/>
      <c r="H33" s="1" t="s">
        <v>315</v>
      </c>
      <c r="I33" s="1" t="s">
        <v>317</v>
      </c>
      <c r="J33" s="1" t="s">
        <v>3</v>
      </c>
      <c r="K33" s="257">
        <v>665.25</v>
      </c>
      <c r="L33" s="9"/>
      <c r="M33" s="10">
        <f t="shared" si="1"/>
        <v>0</v>
      </c>
      <c r="S33" s="132"/>
    </row>
    <row r="34" spans="1:19" x14ac:dyDescent="0.35">
      <c r="A34" s="215" t="s">
        <v>315</v>
      </c>
      <c r="B34" s="215" t="s">
        <v>320</v>
      </c>
      <c r="C34" s="215" t="s">
        <v>3</v>
      </c>
      <c r="D34" s="203">
        <v>1059.6500000000001</v>
      </c>
      <c r="E34" s="9"/>
      <c r="F34" s="10">
        <f t="shared" si="0"/>
        <v>0</v>
      </c>
      <c r="G34" s="113"/>
      <c r="H34" s="1" t="s">
        <v>315</v>
      </c>
      <c r="I34" s="1" t="s">
        <v>327</v>
      </c>
      <c r="J34" s="1" t="s">
        <v>3</v>
      </c>
      <c r="K34" s="257">
        <v>935.56</v>
      </c>
      <c r="L34" s="9"/>
      <c r="M34" s="10">
        <f t="shared" si="1"/>
        <v>0</v>
      </c>
      <c r="S34" s="132"/>
    </row>
    <row r="35" spans="1:19" x14ac:dyDescent="0.35">
      <c r="A35" s="215" t="s">
        <v>315</v>
      </c>
      <c r="B35" s="215" t="s">
        <v>319</v>
      </c>
      <c r="C35" s="215" t="s">
        <v>3</v>
      </c>
      <c r="D35" s="203">
        <v>1714.08</v>
      </c>
      <c r="E35" s="9"/>
      <c r="F35" s="10">
        <f t="shared" si="0"/>
        <v>0</v>
      </c>
      <c r="G35" s="113"/>
      <c r="H35" s="1" t="s">
        <v>315</v>
      </c>
      <c r="I35" s="1" t="s">
        <v>323</v>
      </c>
      <c r="J35" s="1" t="s">
        <v>3</v>
      </c>
      <c r="K35" s="257">
        <v>1513.35</v>
      </c>
      <c r="L35" s="9"/>
      <c r="M35" s="10">
        <f t="shared" si="1"/>
        <v>0</v>
      </c>
      <c r="S35" s="132"/>
    </row>
    <row r="36" spans="1:19" x14ac:dyDescent="0.35">
      <c r="A36" s="215" t="s">
        <v>315</v>
      </c>
      <c r="B36" s="215" t="s">
        <v>318</v>
      </c>
      <c r="C36" s="215" t="s">
        <v>3</v>
      </c>
      <c r="D36" s="203">
        <v>2594.63</v>
      </c>
      <c r="E36" s="9"/>
      <c r="F36" s="10">
        <f t="shared" si="0"/>
        <v>0</v>
      </c>
      <c r="G36" s="113"/>
      <c r="H36" s="1" t="s">
        <v>315</v>
      </c>
      <c r="I36" s="1" t="s">
        <v>320</v>
      </c>
      <c r="J36" s="1" t="s">
        <v>3</v>
      </c>
      <c r="K36" s="257">
        <v>2290.79</v>
      </c>
      <c r="L36" s="9"/>
      <c r="M36" s="10">
        <f t="shared" si="1"/>
        <v>0</v>
      </c>
      <c r="S36" s="132"/>
    </row>
    <row r="37" spans="1:19" x14ac:dyDescent="0.35">
      <c r="A37" s="215" t="s">
        <v>315</v>
      </c>
      <c r="B37" s="215" t="s">
        <v>317</v>
      </c>
      <c r="C37" s="215" t="s">
        <v>3</v>
      </c>
      <c r="D37" s="203">
        <v>3509.54</v>
      </c>
      <c r="E37" s="9"/>
      <c r="F37" s="10">
        <f t="shared" si="0"/>
        <v>0</v>
      </c>
      <c r="G37" s="113"/>
      <c r="H37" s="1" t="s">
        <v>315</v>
      </c>
      <c r="I37" s="1" t="s">
        <v>340</v>
      </c>
      <c r="J37" s="1" t="s">
        <v>220</v>
      </c>
      <c r="K37" s="257">
        <v>3098.57</v>
      </c>
      <c r="L37" s="9"/>
      <c r="M37" s="10">
        <f t="shared" si="1"/>
        <v>0</v>
      </c>
      <c r="S37" s="132"/>
    </row>
    <row r="38" spans="1:19" x14ac:dyDescent="0.35">
      <c r="A38" s="215" t="s">
        <v>315</v>
      </c>
      <c r="B38" s="215" t="s">
        <v>345</v>
      </c>
      <c r="C38" s="215" t="s">
        <v>220</v>
      </c>
      <c r="D38" s="203">
        <v>23.29</v>
      </c>
      <c r="E38" s="9"/>
      <c r="F38" s="10">
        <f t="shared" ref="F38:F40" si="2">E38*D38</f>
        <v>0</v>
      </c>
      <c r="G38" s="113"/>
      <c r="H38" s="1" t="s">
        <v>315</v>
      </c>
      <c r="I38" s="1" t="s">
        <v>340</v>
      </c>
      <c r="J38" s="1" t="s">
        <v>220</v>
      </c>
      <c r="K38" s="257">
        <v>21.02</v>
      </c>
      <c r="L38" s="9"/>
      <c r="M38" s="10">
        <f t="shared" ref="M38:M40" si="3">L38*K38</f>
        <v>0</v>
      </c>
      <c r="S38" s="132"/>
    </row>
    <row r="39" spans="1:19" x14ac:dyDescent="0.35">
      <c r="A39" s="215" t="s">
        <v>315</v>
      </c>
      <c r="B39" s="215" t="s">
        <v>344</v>
      </c>
      <c r="C39" s="215" t="s">
        <v>220</v>
      </c>
      <c r="D39" s="203">
        <v>27.71</v>
      </c>
      <c r="E39" s="9"/>
      <c r="F39" s="10">
        <f t="shared" si="2"/>
        <v>0</v>
      </c>
      <c r="G39" s="113"/>
      <c r="H39" s="1" t="s">
        <v>315</v>
      </c>
      <c r="I39" s="1" t="s">
        <v>340</v>
      </c>
      <c r="J39" s="1" t="s">
        <v>220</v>
      </c>
      <c r="K39" s="257">
        <v>25.01</v>
      </c>
      <c r="L39" s="9"/>
      <c r="M39" s="10">
        <f t="shared" si="3"/>
        <v>0</v>
      </c>
      <c r="S39" s="132"/>
    </row>
    <row r="40" spans="1:19" x14ac:dyDescent="0.35">
      <c r="A40" s="215" t="s">
        <v>315</v>
      </c>
      <c r="B40" s="215" t="s">
        <v>343</v>
      </c>
      <c r="C40" s="215" t="s">
        <v>220</v>
      </c>
      <c r="D40" s="203">
        <v>29.89</v>
      </c>
      <c r="E40" s="9"/>
      <c r="F40" s="10">
        <f t="shared" si="2"/>
        <v>0</v>
      </c>
      <c r="G40" s="113"/>
      <c r="H40" s="1" t="s">
        <v>315</v>
      </c>
      <c r="I40" s="1" t="s">
        <v>340</v>
      </c>
      <c r="J40" s="1" t="s">
        <v>220</v>
      </c>
      <c r="K40" s="257">
        <v>26.99</v>
      </c>
      <c r="L40" s="9"/>
      <c r="M40" s="10">
        <f t="shared" si="3"/>
        <v>0</v>
      </c>
      <c r="S40" s="132"/>
    </row>
    <row r="41" spans="1:19" x14ac:dyDescent="0.35">
      <c r="A41" s="215" t="s">
        <v>315</v>
      </c>
      <c r="B41" s="215" t="s">
        <v>429</v>
      </c>
      <c r="C41" s="215" t="s">
        <v>220</v>
      </c>
      <c r="D41" s="203">
        <v>46.11</v>
      </c>
      <c r="E41" s="9"/>
      <c r="F41" s="10">
        <f t="shared" si="0"/>
        <v>0</v>
      </c>
      <c r="G41" s="113"/>
      <c r="H41" s="1" t="s">
        <v>315</v>
      </c>
      <c r="I41" s="1" t="s">
        <v>345</v>
      </c>
      <c r="J41" s="1" t="s">
        <v>220</v>
      </c>
      <c r="K41" s="257">
        <v>41.63</v>
      </c>
      <c r="L41" s="9"/>
      <c r="M41" s="10">
        <f t="shared" si="1"/>
        <v>0</v>
      </c>
      <c r="S41" s="132"/>
    </row>
    <row r="42" spans="1:19" x14ac:dyDescent="0.35">
      <c r="A42" s="215" t="s">
        <v>315</v>
      </c>
      <c r="B42" s="215" t="s">
        <v>341</v>
      </c>
      <c r="C42" s="215" t="s">
        <v>220</v>
      </c>
      <c r="D42" s="203">
        <v>4.1500000000000004</v>
      </c>
      <c r="E42" s="9"/>
      <c r="F42" s="10">
        <f t="shared" si="0"/>
        <v>0</v>
      </c>
      <c r="G42" s="113"/>
      <c r="H42" s="1" t="s">
        <v>315</v>
      </c>
      <c r="I42" s="1" t="s">
        <v>344</v>
      </c>
      <c r="J42" s="1" t="s">
        <v>220</v>
      </c>
      <c r="K42" s="257">
        <v>3.66</v>
      </c>
      <c r="L42" s="9"/>
      <c r="M42" s="10">
        <f t="shared" si="1"/>
        <v>0</v>
      </c>
      <c r="S42" s="132"/>
    </row>
    <row r="43" spans="1:19" x14ac:dyDescent="0.35">
      <c r="A43" s="215" t="s">
        <v>315</v>
      </c>
      <c r="B43" s="215" t="s">
        <v>618</v>
      </c>
      <c r="C43" s="215" t="s">
        <v>621</v>
      </c>
      <c r="D43" s="203">
        <v>14.73</v>
      </c>
      <c r="E43" s="9"/>
      <c r="F43" s="10">
        <f t="shared" si="0"/>
        <v>0</v>
      </c>
      <c r="G43" s="113"/>
      <c r="H43" s="1" t="s">
        <v>315</v>
      </c>
      <c r="I43" s="1" t="s">
        <v>343</v>
      </c>
      <c r="J43" s="1" t="s">
        <v>220</v>
      </c>
      <c r="K43" s="257">
        <v>13.01</v>
      </c>
      <c r="L43" s="9"/>
      <c r="M43" s="10">
        <f t="shared" si="1"/>
        <v>0</v>
      </c>
      <c r="S43" s="132"/>
    </row>
    <row r="44" spans="1:19" x14ac:dyDescent="0.35">
      <c r="A44" s="215" t="s">
        <v>315</v>
      </c>
      <c r="B44" s="215" t="s">
        <v>619</v>
      </c>
      <c r="C44" s="215" t="s">
        <v>621</v>
      </c>
      <c r="D44" s="203">
        <v>22.47</v>
      </c>
      <c r="E44" s="9"/>
      <c r="F44" s="10">
        <f t="shared" si="0"/>
        <v>0</v>
      </c>
      <c r="G44" s="113"/>
      <c r="H44" s="1" t="s">
        <v>315</v>
      </c>
      <c r="I44" s="1" t="s">
        <v>429</v>
      </c>
      <c r="J44" s="1" t="s">
        <v>220</v>
      </c>
      <c r="K44" s="257">
        <v>19.84</v>
      </c>
      <c r="L44" s="9"/>
      <c r="M44" s="10">
        <f t="shared" si="1"/>
        <v>0</v>
      </c>
      <c r="S44" s="132"/>
    </row>
    <row r="45" spans="1:19" x14ac:dyDescent="0.35">
      <c r="A45" s="215" t="s">
        <v>315</v>
      </c>
      <c r="B45" s="215" t="s">
        <v>620</v>
      </c>
      <c r="C45" s="215" t="s">
        <v>621</v>
      </c>
      <c r="D45" s="203">
        <v>29.5</v>
      </c>
      <c r="E45" s="9"/>
      <c r="F45" s="10">
        <f t="shared" ref="F45" si="4">E45*D45</f>
        <v>0</v>
      </c>
      <c r="G45" s="113"/>
      <c r="H45" s="1" t="s">
        <v>315</v>
      </c>
      <c r="I45" s="1" t="s">
        <v>341</v>
      </c>
      <c r="J45" s="1" t="s">
        <v>220</v>
      </c>
      <c r="K45" s="257">
        <v>26.04</v>
      </c>
      <c r="L45" s="9"/>
      <c r="M45" s="10">
        <f t="shared" ref="M45" si="5">L45*K45</f>
        <v>0</v>
      </c>
      <c r="S45" s="132"/>
    </row>
    <row r="46" spans="1:19" x14ac:dyDescent="0.35">
      <c r="A46" s="215" t="s">
        <v>315</v>
      </c>
      <c r="B46" s="215" t="s">
        <v>622</v>
      </c>
      <c r="C46" s="215" t="s">
        <v>621</v>
      </c>
      <c r="D46" s="203">
        <v>14.73</v>
      </c>
      <c r="E46" s="9"/>
      <c r="F46" s="10">
        <f t="shared" ref="F46:F50" si="6">E46*D46</f>
        <v>0</v>
      </c>
      <c r="G46" s="113"/>
      <c r="H46" s="1" t="s">
        <v>315</v>
      </c>
      <c r="I46" s="1" t="s">
        <v>341</v>
      </c>
      <c r="J46" s="1" t="s">
        <v>220</v>
      </c>
      <c r="K46" s="257">
        <v>13.01</v>
      </c>
      <c r="L46" s="9"/>
      <c r="M46" s="10">
        <f t="shared" ref="M46:M50" si="7">L46*K46</f>
        <v>0</v>
      </c>
      <c r="S46" s="132"/>
    </row>
    <row r="47" spans="1:19" x14ac:dyDescent="0.35">
      <c r="A47" s="215" t="s">
        <v>315</v>
      </c>
      <c r="B47" s="215" t="s">
        <v>623</v>
      </c>
      <c r="C47" s="215" t="s">
        <v>621</v>
      </c>
      <c r="D47" s="203">
        <v>16.14</v>
      </c>
      <c r="E47" s="9"/>
      <c r="F47" s="10">
        <f t="shared" si="6"/>
        <v>0</v>
      </c>
      <c r="G47" s="113"/>
      <c r="H47" s="1" t="s">
        <v>315</v>
      </c>
      <c r="I47" s="1" t="s">
        <v>341</v>
      </c>
      <c r="J47" s="1" t="s">
        <v>220</v>
      </c>
      <c r="K47" s="257">
        <v>14.25</v>
      </c>
      <c r="L47" s="9"/>
      <c r="M47" s="10">
        <f t="shared" si="7"/>
        <v>0</v>
      </c>
      <c r="S47" s="132"/>
    </row>
    <row r="48" spans="1:19" x14ac:dyDescent="0.35">
      <c r="A48" s="215" t="s">
        <v>315</v>
      </c>
      <c r="B48" s="215" t="s">
        <v>624</v>
      </c>
      <c r="C48" s="215" t="s">
        <v>621</v>
      </c>
      <c r="D48" s="203">
        <v>24.58</v>
      </c>
      <c r="E48" s="9"/>
      <c r="F48" s="10">
        <f t="shared" si="6"/>
        <v>0</v>
      </c>
      <c r="G48" s="113"/>
      <c r="H48" s="1" t="s">
        <v>315</v>
      </c>
      <c r="I48" s="1" t="s">
        <v>341</v>
      </c>
      <c r="J48" s="1" t="s">
        <v>220</v>
      </c>
      <c r="K48" s="257">
        <v>21.7</v>
      </c>
      <c r="L48" s="9"/>
      <c r="M48" s="10">
        <f t="shared" si="7"/>
        <v>0</v>
      </c>
      <c r="S48" s="132"/>
    </row>
    <row r="49" spans="1:19" x14ac:dyDescent="0.35">
      <c r="A49" s="215" t="s">
        <v>315</v>
      </c>
      <c r="B49" s="215" t="s">
        <v>626</v>
      </c>
      <c r="C49" s="215" t="s">
        <v>621</v>
      </c>
      <c r="D49" s="203">
        <v>21.08</v>
      </c>
      <c r="E49" s="9"/>
      <c r="F49" s="10">
        <f t="shared" ref="F49" si="8">E49*D49</f>
        <v>0</v>
      </c>
      <c r="G49" s="113"/>
      <c r="H49" s="1" t="s">
        <v>315</v>
      </c>
      <c r="I49" s="1" t="s">
        <v>341</v>
      </c>
      <c r="J49" s="1" t="s">
        <v>220</v>
      </c>
      <c r="K49" s="257">
        <v>18.61</v>
      </c>
      <c r="L49" s="9"/>
      <c r="M49" s="10">
        <f t="shared" ref="M49" si="9">L49*K49</f>
        <v>0</v>
      </c>
      <c r="S49" s="132"/>
    </row>
    <row r="50" spans="1:19" x14ac:dyDescent="0.35">
      <c r="A50" s="215" t="s">
        <v>315</v>
      </c>
      <c r="B50" s="215" t="s">
        <v>625</v>
      </c>
      <c r="C50" s="215" t="s">
        <v>621</v>
      </c>
      <c r="D50" s="203">
        <v>33.729999999999997</v>
      </c>
      <c r="E50" s="9"/>
      <c r="F50" s="10">
        <f t="shared" si="6"/>
        <v>0</v>
      </c>
      <c r="G50" s="113"/>
      <c r="H50" s="1" t="s">
        <v>315</v>
      </c>
      <c r="I50" s="1" t="s">
        <v>341</v>
      </c>
      <c r="J50" s="1" t="s">
        <v>220</v>
      </c>
      <c r="K50" s="257">
        <v>29.78</v>
      </c>
      <c r="L50" s="9"/>
      <c r="M50" s="10">
        <f t="shared" si="7"/>
        <v>0</v>
      </c>
      <c r="S50" s="132"/>
    </row>
    <row r="51" spans="1:19" x14ac:dyDescent="0.35">
      <c r="A51" s="215" t="s">
        <v>315</v>
      </c>
      <c r="B51" s="215" t="s">
        <v>781</v>
      </c>
      <c r="C51" s="215" t="s">
        <v>782</v>
      </c>
      <c r="D51" s="203">
        <v>23.2</v>
      </c>
      <c r="E51" s="9"/>
      <c r="F51" s="10">
        <f t="shared" ref="F51:F70" si="10">E51*D51</f>
        <v>0</v>
      </c>
      <c r="G51" s="113"/>
      <c r="H51" s="1" t="s">
        <v>315</v>
      </c>
      <c r="I51" s="1" t="s">
        <v>341</v>
      </c>
      <c r="J51" s="1" t="s">
        <v>220</v>
      </c>
      <c r="K51" s="257">
        <v>20.48</v>
      </c>
      <c r="L51" s="9"/>
      <c r="M51" s="10">
        <f t="shared" ref="M51:M70" si="11">L51*K51</f>
        <v>0</v>
      </c>
      <c r="S51" s="132"/>
    </row>
    <row r="52" spans="1:19" x14ac:dyDescent="0.35">
      <c r="A52" s="215" t="s">
        <v>315</v>
      </c>
      <c r="B52" s="215" t="s">
        <v>783</v>
      </c>
      <c r="C52" s="215" t="s">
        <v>782</v>
      </c>
      <c r="D52" s="203">
        <v>25.38</v>
      </c>
      <c r="E52" s="9"/>
      <c r="F52" s="10">
        <f t="shared" si="10"/>
        <v>0</v>
      </c>
      <c r="G52" s="113"/>
      <c r="H52" s="1" t="s">
        <v>315</v>
      </c>
      <c r="I52" s="1" t="s">
        <v>341</v>
      </c>
      <c r="J52" s="1" t="s">
        <v>220</v>
      </c>
      <c r="K52" s="257">
        <v>22.41</v>
      </c>
      <c r="L52" s="9"/>
      <c r="M52" s="10">
        <f t="shared" si="11"/>
        <v>0</v>
      </c>
      <c r="S52" s="132"/>
    </row>
    <row r="53" spans="1:19" x14ac:dyDescent="0.35">
      <c r="A53" s="215" t="s">
        <v>315</v>
      </c>
      <c r="B53" s="215" t="s">
        <v>784</v>
      </c>
      <c r="C53" s="215" t="s">
        <v>782</v>
      </c>
      <c r="D53" s="203">
        <v>51.39</v>
      </c>
      <c r="E53" s="9"/>
      <c r="F53" s="10">
        <f t="shared" si="10"/>
        <v>0</v>
      </c>
      <c r="G53" s="113"/>
      <c r="H53" s="1" t="s">
        <v>315</v>
      </c>
      <c r="I53" s="1" t="s">
        <v>341</v>
      </c>
      <c r="J53" s="1" t="s">
        <v>220</v>
      </c>
      <c r="K53" s="257">
        <v>45.37</v>
      </c>
      <c r="L53" s="9"/>
      <c r="M53" s="10">
        <f t="shared" si="11"/>
        <v>0</v>
      </c>
      <c r="S53" s="132"/>
    </row>
    <row r="54" spans="1:19" x14ac:dyDescent="0.35">
      <c r="A54" s="215" t="s">
        <v>315</v>
      </c>
      <c r="B54" s="215" t="s">
        <v>785</v>
      </c>
      <c r="C54" s="215" t="s">
        <v>782</v>
      </c>
      <c r="D54" s="203">
        <v>9.18</v>
      </c>
      <c r="E54" s="9"/>
      <c r="F54" s="10">
        <f t="shared" si="10"/>
        <v>0</v>
      </c>
      <c r="G54" s="113"/>
      <c r="H54" s="1" t="s">
        <v>315</v>
      </c>
      <c r="I54" s="1" t="s">
        <v>341</v>
      </c>
      <c r="J54" s="1" t="s">
        <v>220</v>
      </c>
      <c r="K54" s="257">
        <v>8.11</v>
      </c>
      <c r="L54" s="9"/>
      <c r="M54" s="10">
        <f t="shared" si="11"/>
        <v>0</v>
      </c>
      <c r="S54" s="132"/>
    </row>
    <row r="55" spans="1:19" x14ac:dyDescent="0.35">
      <c r="A55" s="215" t="s">
        <v>315</v>
      </c>
      <c r="B55" s="215" t="s">
        <v>786</v>
      </c>
      <c r="C55" s="215" t="s">
        <v>782</v>
      </c>
      <c r="D55" s="203">
        <v>35.15</v>
      </c>
      <c r="E55" s="9"/>
      <c r="F55" s="10">
        <f t="shared" si="10"/>
        <v>0</v>
      </c>
      <c r="G55" s="113"/>
      <c r="H55" s="1" t="s">
        <v>315</v>
      </c>
      <c r="I55" s="1" t="s">
        <v>341</v>
      </c>
      <c r="J55" s="1" t="s">
        <v>220</v>
      </c>
      <c r="K55" s="257">
        <v>31.03</v>
      </c>
      <c r="L55" s="9"/>
      <c r="M55" s="10">
        <f t="shared" si="11"/>
        <v>0</v>
      </c>
      <c r="S55" s="132"/>
    </row>
    <row r="56" spans="1:19" x14ac:dyDescent="0.35">
      <c r="A56" s="215" t="s">
        <v>315</v>
      </c>
      <c r="B56" s="215" t="s">
        <v>787</v>
      </c>
      <c r="C56" s="215" t="s">
        <v>782</v>
      </c>
      <c r="D56" s="203">
        <v>16.87</v>
      </c>
      <c r="E56" s="9"/>
      <c r="F56" s="10">
        <f t="shared" si="10"/>
        <v>0</v>
      </c>
      <c r="G56" s="113"/>
      <c r="H56" s="1" t="s">
        <v>315</v>
      </c>
      <c r="I56" s="1" t="s">
        <v>341</v>
      </c>
      <c r="J56" s="1" t="s">
        <v>220</v>
      </c>
      <c r="K56" s="257">
        <v>14.9</v>
      </c>
      <c r="L56" s="9"/>
      <c r="M56" s="10">
        <f t="shared" si="11"/>
        <v>0</v>
      </c>
      <c r="S56" s="132"/>
    </row>
    <row r="57" spans="1:19" x14ac:dyDescent="0.35">
      <c r="A57" s="215" t="s">
        <v>315</v>
      </c>
      <c r="B57" s="215" t="s">
        <v>788</v>
      </c>
      <c r="C57" s="215" t="s">
        <v>627</v>
      </c>
      <c r="D57" s="203">
        <v>18.63</v>
      </c>
      <c r="E57" s="9"/>
      <c r="F57" s="10">
        <f t="shared" si="10"/>
        <v>0</v>
      </c>
      <c r="G57" s="113"/>
      <c r="H57" s="1" t="s">
        <v>315</v>
      </c>
      <c r="I57" s="1" t="s">
        <v>341</v>
      </c>
      <c r="J57" s="1" t="s">
        <v>220</v>
      </c>
      <c r="K57" s="257">
        <v>16.45</v>
      </c>
      <c r="L57" s="9"/>
      <c r="M57" s="10">
        <f t="shared" si="11"/>
        <v>0</v>
      </c>
      <c r="S57" s="132"/>
    </row>
    <row r="58" spans="1:19" x14ac:dyDescent="0.35">
      <c r="A58" s="215" t="s">
        <v>315</v>
      </c>
      <c r="B58" s="215" t="s">
        <v>789</v>
      </c>
      <c r="C58" s="215" t="s">
        <v>627</v>
      </c>
      <c r="D58" s="203">
        <v>10.19</v>
      </c>
      <c r="E58" s="9"/>
      <c r="F58" s="10">
        <f t="shared" si="10"/>
        <v>0</v>
      </c>
      <c r="G58" s="113"/>
      <c r="H58" s="1" t="s">
        <v>315</v>
      </c>
      <c r="I58" s="1" t="s">
        <v>341</v>
      </c>
      <c r="J58" s="1" t="s">
        <v>220</v>
      </c>
      <c r="K58" s="257">
        <v>9</v>
      </c>
      <c r="L58" s="9"/>
      <c r="M58" s="10">
        <f t="shared" si="11"/>
        <v>0</v>
      </c>
      <c r="S58" s="132"/>
    </row>
    <row r="59" spans="1:19" x14ac:dyDescent="0.35">
      <c r="A59" s="215" t="s">
        <v>315</v>
      </c>
      <c r="B59" s="215" t="s">
        <v>790</v>
      </c>
      <c r="C59" s="215" t="s">
        <v>782</v>
      </c>
      <c r="D59" s="203">
        <v>13.5</v>
      </c>
      <c r="E59" s="9"/>
      <c r="F59" s="10">
        <f t="shared" si="10"/>
        <v>0</v>
      </c>
      <c r="G59" s="113"/>
      <c r="H59" s="1" t="s">
        <v>315</v>
      </c>
      <c r="I59" s="1" t="s">
        <v>341</v>
      </c>
      <c r="J59" s="1" t="s">
        <v>220</v>
      </c>
      <c r="K59" s="257">
        <v>11.92</v>
      </c>
      <c r="L59" s="9"/>
      <c r="M59" s="10">
        <f t="shared" si="11"/>
        <v>0</v>
      </c>
      <c r="S59" s="132"/>
    </row>
    <row r="60" spans="1:19" x14ac:dyDescent="0.35">
      <c r="A60" s="215" t="s">
        <v>315</v>
      </c>
      <c r="B60" s="215" t="s">
        <v>791</v>
      </c>
      <c r="C60" s="215" t="s">
        <v>782</v>
      </c>
      <c r="D60" s="203">
        <v>15.37</v>
      </c>
      <c r="E60" s="9"/>
      <c r="F60" s="10">
        <f t="shared" si="10"/>
        <v>0</v>
      </c>
      <c r="G60" s="113"/>
      <c r="H60" s="1" t="s">
        <v>315</v>
      </c>
      <c r="I60" s="1" t="s">
        <v>341</v>
      </c>
      <c r="J60" s="1" t="s">
        <v>220</v>
      </c>
      <c r="K60" s="257">
        <v>13.57</v>
      </c>
      <c r="L60" s="9"/>
      <c r="M60" s="10">
        <f t="shared" si="11"/>
        <v>0</v>
      </c>
      <c r="S60" s="132"/>
    </row>
    <row r="61" spans="1:19" x14ac:dyDescent="0.35">
      <c r="A61" s="215" t="s">
        <v>315</v>
      </c>
      <c r="B61" s="215" t="s">
        <v>792</v>
      </c>
      <c r="C61" s="215" t="s">
        <v>782</v>
      </c>
      <c r="D61" s="203">
        <v>18.670000000000002</v>
      </c>
      <c r="E61" s="9"/>
      <c r="F61" s="10">
        <f t="shared" si="10"/>
        <v>0</v>
      </c>
      <c r="G61" s="113"/>
      <c r="H61" s="1" t="s">
        <v>315</v>
      </c>
      <c r="I61" s="1" t="s">
        <v>341</v>
      </c>
      <c r="J61" s="1" t="s">
        <v>220</v>
      </c>
      <c r="K61" s="257">
        <v>16.48</v>
      </c>
      <c r="L61" s="9"/>
      <c r="M61" s="10">
        <f t="shared" si="11"/>
        <v>0</v>
      </c>
      <c r="S61" s="132"/>
    </row>
    <row r="62" spans="1:19" x14ac:dyDescent="0.35">
      <c r="A62" s="215" t="s">
        <v>315</v>
      </c>
      <c r="B62" s="215" t="s">
        <v>793</v>
      </c>
      <c r="C62" s="215" t="s">
        <v>794</v>
      </c>
      <c r="D62" s="203">
        <v>14.55</v>
      </c>
      <c r="E62" s="9"/>
      <c r="F62" s="10">
        <f t="shared" si="10"/>
        <v>0</v>
      </c>
      <c r="G62" s="113"/>
      <c r="H62" s="1" t="s">
        <v>315</v>
      </c>
      <c r="I62" s="1" t="s">
        <v>341</v>
      </c>
      <c r="J62" s="1" t="s">
        <v>220</v>
      </c>
      <c r="K62" s="257">
        <v>12.85</v>
      </c>
      <c r="L62" s="9"/>
      <c r="M62" s="10">
        <f t="shared" si="11"/>
        <v>0</v>
      </c>
      <c r="S62" s="132"/>
    </row>
    <row r="63" spans="1:19" x14ac:dyDescent="0.35">
      <c r="A63" s="215" t="s">
        <v>315</v>
      </c>
      <c r="B63" s="215" t="s">
        <v>795</v>
      </c>
      <c r="C63" s="215" t="s">
        <v>782</v>
      </c>
      <c r="D63" s="203">
        <v>44.99</v>
      </c>
      <c r="E63" s="9"/>
      <c r="F63" s="10">
        <f t="shared" si="10"/>
        <v>0</v>
      </c>
      <c r="G63" s="113"/>
      <c r="H63" s="1" t="s">
        <v>315</v>
      </c>
      <c r="I63" s="1" t="s">
        <v>341</v>
      </c>
      <c r="J63" s="1" t="s">
        <v>220</v>
      </c>
      <c r="K63" s="257">
        <v>39.72</v>
      </c>
      <c r="L63" s="9"/>
      <c r="M63" s="10">
        <f t="shared" si="11"/>
        <v>0</v>
      </c>
      <c r="S63" s="132"/>
    </row>
    <row r="64" spans="1:19" x14ac:dyDescent="0.35">
      <c r="A64" s="215" t="s">
        <v>315</v>
      </c>
      <c r="B64" s="215" t="s">
        <v>796</v>
      </c>
      <c r="C64" s="215" t="s">
        <v>782</v>
      </c>
      <c r="D64" s="203">
        <v>55.54</v>
      </c>
      <c r="E64" s="9"/>
      <c r="F64" s="10">
        <f t="shared" si="10"/>
        <v>0</v>
      </c>
      <c r="G64" s="113"/>
      <c r="H64" s="1" t="s">
        <v>315</v>
      </c>
      <c r="I64" s="1" t="s">
        <v>341</v>
      </c>
      <c r="J64" s="1" t="s">
        <v>220</v>
      </c>
      <c r="K64" s="257">
        <v>49.03</v>
      </c>
      <c r="L64" s="9"/>
      <c r="M64" s="10">
        <f t="shared" si="11"/>
        <v>0</v>
      </c>
      <c r="S64" s="132"/>
    </row>
    <row r="65" spans="1:19" x14ac:dyDescent="0.35">
      <c r="A65" s="215" t="s">
        <v>315</v>
      </c>
      <c r="B65" s="215" t="s">
        <v>797</v>
      </c>
      <c r="C65" s="215" t="s">
        <v>782</v>
      </c>
      <c r="D65" s="203">
        <v>97.72</v>
      </c>
      <c r="E65" s="9"/>
      <c r="F65" s="10">
        <f t="shared" si="10"/>
        <v>0</v>
      </c>
      <c r="G65" s="113"/>
      <c r="H65" s="1" t="s">
        <v>315</v>
      </c>
      <c r="I65" s="1" t="s">
        <v>341</v>
      </c>
      <c r="J65" s="1" t="s">
        <v>220</v>
      </c>
      <c r="K65" s="257">
        <v>86.27</v>
      </c>
      <c r="L65" s="9"/>
      <c r="M65" s="10">
        <f t="shared" si="11"/>
        <v>0</v>
      </c>
      <c r="S65" s="132"/>
    </row>
    <row r="66" spans="1:19" x14ac:dyDescent="0.35">
      <c r="A66" s="215" t="s">
        <v>315</v>
      </c>
      <c r="B66" s="215" t="s">
        <v>798</v>
      </c>
      <c r="C66" s="215" t="s">
        <v>782</v>
      </c>
      <c r="D66" s="203">
        <v>266.43</v>
      </c>
      <c r="E66" s="9"/>
      <c r="F66" s="10">
        <f t="shared" si="10"/>
        <v>0</v>
      </c>
      <c r="G66" s="113"/>
      <c r="H66" s="1" t="s">
        <v>315</v>
      </c>
      <c r="I66" s="1" t="s">
        <v>341</v>
      </c>
      <c r="J66" s="1" t="s">
        <v>220</v>
      </c>
      <c r="K66" s="257">
        <v>235.23</v>
      </c>
      <c r="L66" s="9"/>
      <c r="M66" s="10">
        <f t="shared" si="11"/>
        <v>0</v>
      </c>
      <c r="S66" s="132"/>
    </row>
    <row r="67" spans="1:19" x14ac:dyDescent="0.35">
      <c r="A67" s="215" t="s">
        <v>315</v>
      </c>
      <c r="B67" s="215" t="s">
        <v>799</v>
      </c>
      <c r="C67" s="215" t="s">
        <v>782</v>
      </c>
      <c r="D67" s="203">
        <v>762.04</v>
      </c>
      <c r="E67" s="9"/>
      <c r="F67" s="10">
        <f t="shared" si="10"/>
        <v>0</v>
      </c>
      <c r="G67" s="113"/>
      <c r="H67" s="1" t="s">
        <v>315</v>
      </c>
      <c r="I67" s="1" t="s">
        <v>341</v>
      </c>
      <c r="J67" s="1" t="s">
        <v>220</v>
      </c>
      <c r="K67" s="257">
        <v>672.81</v>
      </c>
      <c r="L67" s="9"/>
      <c r="M67" s="10">
        <f t="shared" si="11"/>
        <v>0</v>
      </c>
      <c r="S67" s="132"/>
    </row>
    <row r="68" spans="1:19" x14ac:dyDescent="0.35">
      <c r="A68" s="215" t="s">
        <v>315</v>
      </c>
      <c r="B68" s="215" t="s">
        <v>800</v>
      </c>
      <c r="C68" s="215" t="s">
        <v>782</v>
      </c>
      <c r="D68" s="203">
        <v>185.87</v>
      </c>
      <c r="E68" s="9"/>
      <c r="F68" s="10">
        <f t="shared" si="10"/>
        <v>0</v>
      </c>
      <c r="G68" s="113"/>
      <c r="H68" s="1" t="s">
        <v>315</v>
      </c>
      <c r="I68" s="1" t="s">
        <v>341</v>
      </c>
      <c r="J68" s="1" t="s">
        <v>220</v>
      </c>
      <c r="K68" s="257">
        <v>164.1</v>
      </c>
      <c r="L68" s="9"/>
      <c r="M68" s="10">
        <f t="shared" si="11"/>
        <v>0</v>
      </c>
      <c r="S68" s="132"/>
    </row>
    <row r="69" spans="1:19" x14ac:dyDescent="0.35">
      <c r="A69" s="215" t="s">
        <v>315</v>
      </c>
      <c r="B69" s="215" t="s">
        <v>801</v>
      </c>
      <c r="C69" s="215" t="s">
        <v>782</v>
      </c>
      <c r="D69" s="203">
        <v>343.76</v>
      </c>
      <c r="E69" s="9"/>
      <c r="F69" s="10">
        <f t="shared" si="10"/>
        <v>0</v>
      </c>
      <c r="G69" s="113"/>
      <c r="H69" s="1" t="s">
        <v>315</v>
      </c>
      <c r="I69" s="1" t="s">
        <v>341</v>
      </c>
      <c r="J69" s="1" t="s">
        <v>220</v>
      </c>
      <c r="K69" s="257">
        <v>303.51</v>
      </c>
      <c r="L69" s="9"/>
      <c r="M69" s="10">
        <f t="shared" si="11"/>
        <v>0</v>
      </c>
      <c r="S69" s="132"/>
    </row>
    <row r="70" spans="1:19" x14ac:dyDescent="0.35">
      <c r="A70" s="215" t="s">
        <v>315</v>
      </c>
      <c r="B70" s="215" t="s">
        <v>802</v>
      </c>
      <c r="C70" s="215" t="s">
        <v>782</v>
      </c>
      <c r="D70" s="203">
        <v>47.8</v>
      </c>
      <c r="E70" s="9"/>
      <c r="F70" s="10">
        <f t="shared" si="10"/>
        <v>0</v>
      </c>
      <c r="G70" s="113"/>
      <c r="H70" s="1" t="s">
        <v>315</v>
      </c>
      <c r="I70" s="1" t="s">
        <v>341</v>
      </c>
      <c r="J70" s="1" t="s">
        <v>220</v>
      </c>
      <c r="K70" s="257">
        <v>42.21</v>
      </c>
      <c r="L70" s="9"/>
      <c r="M70" s="10">
        <f t="shared" si="11"/>
        <v>0</v>
      </c>
      <c r="S70" s="132"/>
    </row>
    <row r="71" spans="1:19" x14ac:dyDescent="0.35">
      <c r="G71" s="113"/>
    </row>
    <row r="72" spans="1:19" x14ac:dyDescent="0.35">
      <c r="G72" s="113"/>
    </row>
    <row r="73" spans="1:19" x14ac:dyDescent="0.35">
      <c r="G73" s="113"/>
    </row>
    <row r="74" spans="1:19" x14ac:dyDescent="0.35">
      <c r="G74" s="113"/>
    </row>
    <row r="75" spans="1:19" x14ac:dyDescent="0.35">
      <c r="G75" s="113"/>
    </row>
    <row r="76" spans="1:19" x14ac:dyDescent="0.35">
      <c r="G76" s="113"/>
    </row>
    <row r="77" spans="1:19" x14ac:dyDescent="0.35">
      <c r="G77" s="113"/>
    </row>
    <row r="78" spans="1:19" x14ac:dyDescent="0.35">
      <c r="G78" s="113"/>
    </row>
    <row r="79" spans="1:19" x14ac:dyDescent="0.35">
      <c r="G79" s="113"/>
    </row>
    <row r="80" spans="1:19" x14ac:dyDescent="0.35">
      <c r="G80" s="113"/>
    </row>
    <row r="81" spans="7:7" x14ac:dyDescent="0.35">
      <c r="G81" s="113"/>
    </row>
    <row r="82" spans="7:7" x14ac:dyDescent="0.35">
      <c r="G82" s="113"/>
    </row>
    <row r="83" spans="7:7" x14ac:dyDescent="0.35">
      <c r="G83" s="113"/>
    </row>
    <row r="84" spans="7:7" x14ac:dyDescent="0.35">
      <c r="G84" s="113"/>
    </row>
    <row r="85" spans="7:7" x14ac:dyDescent="0.35">
      <c r="G85" s="113"/>
    </row>
    <row r="86" spans="7:7" x14ac:dyDescent="0.35">
      <c r="G86" s="113"/>
    </row>
    <row r="87" spans="7:7" x14ac:dyDescent="0.35">
      <c r="G87" s="113"/>
    </row>
    <row r="88" spans="7:7" x14ac:dyDescent="0.35">
      <c r="G88" s="113"/>
    </row>
    <row r="89" spans="7:7" x14ac:dyDescent="0.35">
      <c r="G89" s="113"/>
    </row>
    <row r="90" spans="7:7" x14ac:dyDescent="0.35">
      <c r="G90" s="113"/>
    </row>
    <row r="91" spans="7:7" x14ac:dyDescent="0.35">
      <c r="G91" s="113"/>
    </row>
    <row r="92" spans="7:7" x14ac:dyDescent="0.35">
      <c r="G92" s="113"/>
    </row>
    <row r="93" spans="7:7" x14ac:dyDescent="0.35">
      <c r="G93" s="113"/>
    </row>
    <row r="94" spans="7:7" x14ac:dyDescent="0.35">
      <c r="G94" s="113"/>
    </row>
    <row r="95" spans="7:7" x14ac:dyDescent="0.35">
      <c r="G95" s="113"/>
    </row>
    <row r="96" spans="7:7" x14ac:dyDescent="0.35">
      <c r="G96" s="113"/>
    </row>
    <row r="97" spans="7:7" x14ac:dyDescent="0.35">
      <c r="G97" s="113"/>
    </row>
    <row r="98" spans="7:7" x14ac:dyDescent="0.35">
      <c r="G98" s="113"/>
    </row>
    <row r="99" spans="7:7" x14ac:dyDescent="0.35">
      <c r="G99" s="113"/>
    </row>
    <row r="100" spans="7:7" x14ac:dyDescent="0.35">
      <c r="G100" s="113"/>
    </row>
    <row r="101" spans="7:7" x14ac:dyDescent="0.35">
      <c r="G101" s="113"/>
    </row>
    <row r="102" spans="7:7" x14ac:dyDescent="0.35">
      <c r="G102" s="113"/>
    </row>
    <row r="103" spans="7:7" x14ac:dyDescent="0.35">
      <c r="G103" s="113"/>
    </row>
    <row r="104" spans="7:7" x14ac:dyDescent="0.35">
      <c r="G104" s="113"/>
    </row>
    <row r="105" spans="7:7" x14ac:dyDescent="0.35">
      <c r="G105" s="113"/>
    </row>
    <row r="106" spans="7:7" x14ac:dyDescent="0.35">
      <c r="G106" s="113"/>
    </row>
    <row r="107" spans="7:7" x14ac:dyDescent="0.35">
      <c r="G107" s="113"/>
    </row>
    <row r="108" spans="7:7" x14ac:dyDescent="0.35">
      <c r="G108" s="113"/>
    </row>
    <row r="109" spans="7:7" x14ac:dyDescent="0.35">
      <c r="G109" s="113"/>
    </row>
    <row r="110" spans="7:7" x14ac:dyDescent="0.35">
      <c r="G110" s="113"/>
    </row>
    <row r="111" spans="7:7" x14ac:dyDescent="0.35">
      <c r="G111" s="113"/>
    </row>
    <row r="112" spans="7:7" x14ac:dyDescent="0.35">
      <c r="G112" s="113"/>
    </row>
    <row r="113" spans="7:7" x14ac:dyDescent="0.35">
      <c r="G113" s="113"/>
    </row>
    <row r="114" spans="7:7" x14ac:dyDescent="0.35">
      <c r="G114" s="113"/>
    </row>
    <row r="115" spans="7:7" x14ac:dyDescent="0.35">
      <c r="G115" s="113"/>
    </row>
    <row r="116" spans="7:7" x14ac:dyDescent="0.35">
      <c r="G116" s="113"/>
    </row>
    <row r="117" spans="7:7" x14ac:dyDescent="0.35">
      <c r="G117" s="113"/>
    </row>
    <row r="118" spans="7:7" x14ac:dyDescent="0.35">
      <c r="G118" s="113"/>
    </row>
    <row r="119" spans="7:7" x14ac:dyDescent="0.35">
      <c r="G119" s="113"/>
    </row>
    <row r="120" spans="7:7" x14ac:dyDescent="0.35">
      <c r="G120" s="113"/>
    </row>
    <row r="121" spans="7:7" x14ac:dyDescent="0.35">
      <c r="G121" s="113"/>
    </row>
    <row r="122" spans="7:7" x14ac:dyDescent="0.35">
      <c r="G122" s="113"/>
    </row>
    <row r="123" spans="7:7" x14ac:dyDescent="0.35">
      <c r="G123" s="113"/>
    </row>
    <row r="124" spans="7:7" x14ac:dyDescent="0.35">
      <c r="G124" s="113"/>
    </row>
    <row r="125" spans="7:7" x14ac:dyDescent="0.35">
      <c r="G125" s="113"/>
    </row>
    <row r="126" spans="7:7" x14ac:dyDescent="0.35">
      <c r="G126" s="113"/>
    </row>
    <row r="127" spans="7:7" x14ac:dyDescent="0.35">
      <c r="G127" s="113"/>
    </row>
    <row r="128" spans="7:7" x14ac:dyDescent="0.35">
      <c r="G128" s="113"/>
    </row>
    <row r="129" spans="7:7" x14ac:dyDescent="0.35">
      <c r="G129" s="113"/>
    </row>
    <row r="130" spans="7:7" x14ac:dyDescent="0.35">
      <c r="G130" s="113"/>
    </row>
    <row r="131" spans="7:7" x14ac:dyDescent="0.35">
      <c r="G131" s="113"/>
    </row>
    <row r="132" spans="7:7" x14ac:dyDescent="0.35">
      <c r="G132" s="113"/>
    </row>
    <row r="133" spans="7:7" x14ac:dyDescent="0.35">
      <c r="G133" s="113"/>
    </row>
    <row r="134" spans="7:7" x14ac:dyDescent="0.35">
      <c r="G134" s="113"/>
    </row>
    <row r="135" spans="7:7" x14ac:dyDescent="0.35">
      <c r="G135" s="113"/>
    </row>
    <row r="136" spans="7:7" x14ac:dyDescent="0.35">
      <c r="G136" s="113"/>
    </row>
    <row r="137" spans="7:7" x14ac:dyDescent="0.35">
      <c r="G137" s="113"/>
    </row>
    <row r="138" spans="7:7" x14ac:dyDescent="0.35">
      <c r="G138" s="113"/>
    </row>
    <row r="139" spans="7:7" x14ac:dyDescent="0.35">
      <c r="G139" s="113"/>
    </row>
    <row r="140" spans="7:7" x14ac:dyDescent="0.35">
      <c r="G140" s="113"/>
    </row>
    <row r="141" spans="7:7" x14ac:dyDescent="0.35">
      <c r="G141" s="113"/>
    </row>
    <row r="142" spans="7:7" x14ac:dyDescent="0.35">
      <c r="G142" s="113"/>
    </row>
    <row r="143" spans="7:7" x14ac:dyDescent="0.35">
      <c r="G143" s="113"/>
    </row>
    <row r="144" spans="7:7" x14ac:dyDescent="0.35">
      <c r="G144" s="113"/>
    </row>
    <row r="145" spans="7:7" x14ac:dyDescent="0.35">
      <c r="G145" s="113"/>
    </row>
    <row r="146" spans="7:7" x14ac:dyDescent="0.35">
      <c r="G146" s="113"/>
    </row>
    <row r="147" spans="7:7" x14ac:dyDescent="0.35">
      <c r="G147" s="113"/>
    </row>
    <row r="148" spans="7:7" x14ac:dyDescent="0.35">
      <c r="G148" s="113"/>
    </row>
    <row r="149" spans="7:7" x14ac:dyDescent="0.35">
      <c r="G149" s="113"/>
    </row>
    <row r="150" spans="7:7" x14ac:dyDescent="0.35">
      <c r="G150" s="113"/>
    </row>
    <row r="151" spans="7:7" x14ac:dyDescent="0.35">
      <c r="G151" s="113"/>
    </row>
    <row r="152" spans="7:7" x14ac:dyDescent="0.35">
      <c r="G152" s="113"/>
    </row>
    <row r="153" spans="7:7" x14ac:dyDescent="0.35">
      <c r="G153" s="113"/>
    </row>
    <row r="154" spans="7:7" x14ac:dyDescent="0.35">
      <c r="G154" s="113"/>
    </row>
    <row r="155" spans="7:7" x14ac:dyDescent="0.35">
      <c r="G155" s="113"/>
    </row>
    <row r="156" spans="7:7" x14ac:dyDescent="0.35">
      <c r="G156" s="113"/>
    </row>
    <row r="157" spans="7:7" x14ac:dyDescent="0.35">
      <c r="G157" s="113"/>
    </row>
    <row r="158" spans="7:7" x14ac:dyDescent="0.35">
      <c r="G158" s="113"/>
    </row>
    <row r="159" spans="7:7" x14ac:dyDescent="0.35">
      <c r="G159" s="113"/>
    </row>
    <row r="160" spans="7:7" x14ac:dyDescent="0.35">
      <c r="G160" s="113"/>
    </row>
    <row r="161" spans="7:7" x14ac:dyDescent="0.35">
      <c r="G161" s="113"/>
    </row>
    <row r="162" spans="7:7" x14ac:dyDescent="0.35">
      <c r="G162" s="113"/>
    </row>
    <row r="163" spans="7:7" x14ac:dyDescent="0.35">
      <c r="G163" s="113"/>
    </row>
    <row r="164" spans="7:7" x14ac:dyDescent="0.35">
      <c r="G164" s="113"/>
    </row>
    <row r="165" spans="7:7" x14ac:dyDescent="0.35">
      <c r="G165" s="113"/>
    </row>
    <row r="166" spans="7:7" x14ac:dyDescent="0.35">
      <c r="G166" s="113"/>
    </row>
    <row r="167" spans="7:7" x14ac:dyDescent="0.35">
      <c r="G167" s="113"/>
    </row>
  </sheetData>
  <sortState xmlns:xlrd2="http://schemas.microsoft.com/office/spreadsheetml/2017/richdata2" ref="A3:D44">
    <sortCondition ref="A3:A44"/>
    <sortCondition ref="B3:B44"/>
  </sortState>
  <mergeCells count="1">
    <mergeCell ref="A2:D2"/>
  </mergeCells>
  <printOptions horizontalCentered="1"/>
  <pageMargins left="0.25" right="0.25" top="1.04" bottom="0.63" header="0.3" footer="0.3"/>
  <pageSetup fitToHeight="5" orientation="portrait"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139"/>
  <sheetViews>
    <sheetView showGridLines="0" topLeftCell="B1" zoomScale="90" zoomScaleNormal="90" workbookViewId="0">
      <selection activeCell="L32" sqref="L32"/>
    </sheetView>
  </sheetViews>
  <sheetFormatPr defaultColWidth="9.26953125" defaultRowHeight="14.5" x14ac:dyDescent="0.35"/>
  <cols>
    <col min="1" max="1" width="14.54296875" bestFit="1" customWidth="1"/>
    <col min="2" max="2" width="66.7265625" bestFit="1" customWidth="1"/>
    <col min="3" max="3" width="8.7265625" bestFit="1" customWidth="1"/>
    <col min="4" max="6" width="15.7265625" customWidth="1"/>
    <col min="7" max="7" width="1.7265625" customWidth="1"/>
    <col min="8" max="8" width="0" hidden="1" customWidth="1"/>
    <col min="9" max="9" width="63.7265625" hidden="1" customWidth="1"/>
    <col min="10" max="10" width="0" hidden="1" customWidth="1"/>
    <col min="11" max="13" width="15.7265625" customWidth="1"/>
  </cols>
  <sheetData>
    <row r="1" spans="1:13" x14ac:dyDescent="0.35">
      <c r="G1" s="113"/>
    </row>
    <row r="2" spans="1:13" ht="17" x14ac:dyDescent="0.4">
      <c r="A2" s="225" t="s">
        <v>213</v>
      </c>
      <c r="B2" s="226"/>
      <c r="C2" s="226"/>
      <c r="D2" s="227"/>
      <c r="E2" s="127" t="s">
        <v>712</v>
      </c>
      <c r="F2" s="5"/>
      <c r="G2" s="113"/>
      <c r="H2" s="117" t="s">
        <v>657</v>
      </c>
      <c r="I2" s="118"/>
      <c r="J2" s="118"/>
      <c r="K2" s="119"/>
      <c r="L2" s="127" t="s">
        <v>761</v>
      </c>
      <c r="M2" s="5"/>
    </row>
    <row r="3" spans="1:13" ht="29" x14ac:dyDescent="0.35">
      <c r="A3" s="4" t="s">
        <v>0</v>
      </c>
      <c r="B3" s="4" t="s">
        <v>1</v>
      </c>
      <c r="C3" s="4" t="s">
        <v>2</v>
      </c>
      <c r="D3" s="5" t="s">
        <v>710</v>
      </c>
      <c r="E3" s="127" t="s">
        <v>711</v>
      </c>
      <c r="F3" s="127" t="s">
        <v>713</v>
      </c>
      <c r="G3" s="113"/>
      <c r="H3" s="4" t="s">
        <v>0</v>
      </c>
      <c r="I3" s="4" t="s">
        <v>1</v>
      </c>
      <c r="J3" s="4" t="s">
        <v>2</v>
      </c>
      <c r="K3" s="127" t="s">
        <v>762</v>
      </c>
      <c r="L3" s="127" t="s">
        <v>763</v>
      </c>
      <c r="M3" s="127" t="s">
        <v>764</v>
      </c>
    </row>
    <row r="4" spans="1:13" x14ac:dyDescent="0.35">
      <c r="A4" s="1" t="s">
        <v>28</v>
      </c>
      <c r="B4" s="1" t="s">
        <v>303</v>
      </c>
      <c r="C4" s="1" t="s">
        <v>16</v>
      </c>
      <c r="D4" s="2">
        <f>VLOOKUP(B4,'MNS EXTRACT DATE 07-23-2025'!$B$358:$D$400,3,FALSE)</f>
        <v>14.06</v>
      </c>
      <c r="E4" s="8"/>
      <c r="F4" s="10">
        <f t="shared" ref="F4:F44" si="0">E4*D4</f>
        <v>0</v>
      </c>
      <c r="G4" s="113"/>
      <c r="H4" s="1" t="s">
        <v>28</v>
      </c>
      <c r="I4" s="1" t="s">
        <v>303</v>
      </c>
      <c r="J4" s="1" t="s">
        <v>16</v>
      </c>
      <c r="K4" s="257">
        <v>12.41</v>
      </c>
      <c r="L4" s="8"/>
      <c r="M4" s="10">
        <f t="shared" ref="M4:M44" si="1">L4*K4</f>
        <v>0</v>
      </c>
    </row>
    <row r="5" spans="1:13" x14ac:dyDescent="0.35">
      <c r="A5" s="1" t="s">
        <v>28</v>
      </c>
      <c r="B5" s="1" t="s">
        <v>300</v>
      </c>
      <c r="C5" s="1" t="s">
        <v>16</v>
      </c>
      <c r="D5" s="2">
        <f>VLOOKUP(B5,'MNS EXTRACT DATE 07-23-2025'!$B$358:$D$400,3,FALSE)</f>
        <v>28.12</v>
      </c>
      <c r="E5" s="9"/>
      <c r="F5" s="10">
        <f t="shared" si="0"/>
        <v>0</v>
      </c>
      <c r="G5" s="113"/>
      <c r="H5" s="1" t="s">
        <v>28</v>
      </c>
      <c r="I5" s="1" t="s">
        <v>300</v>
      </c>
      <c r="J5" s="1" t="s">
        <v>16</v>
      </c>
      <c r="K5" s="257">
        <v>24.83</v>
      </c>
      <c r="L5" s="9"/>
      <c r="M5" s="10">
        <f t="shared" si="1"/>
        <v>0</v>
      </c>
    </row>
    <row r="6" spans="1:13" x14ac:dyDescent="0.35">
      <c r="A6" s="1" t="s">
        <v>28</v>
      </c>
      <c r="B6" s="1" t="s">
        <v>302</v>
      </c>
      <c r="C6" s="1" t="s">
        <v>16</v>
      </c>
      <c r="D6" s="2">
        <f>VLOOKUP(B6,'MNS EXTRACT DATE 07-23-2025'!$B$358:$D$400,3,FALSE)</f>
        <v>18.28</v>
      </c>
      <c r="E6" s="9"/>
      <c r="F6" s="10">
        <f t="shared" si="0"/>
        <v>0</v>
      </c>
      <c r="G6" s="113"/>
      <c r="H6" s="1" t="s">
        <v>28</v>
      </c>
      <c r="I6" s="1" t="s">
        <v>302</v>
      </c>
      <c r="J6" s="1" t="s">
        <v>16</v>
      </c>
      <c r="K6" s="257">
        <v>16.14</v>
      </c>
      <c r="L6" s="9"/>
      <c r="M6" s="10">
        <f t="shared" si="1"/>
        <v>0</v>
      </c>
    </row>
    <row r="7" spans="1:13" x14ac:dyDescent="0.35">
      <c r="A7" s="1" t="s">
        <v>28</v>
      </c>
      <c r="B7" s="1" t="s">
        <v>298</v>
      </c>
      <c r="C7" s="1" t="s">
        <v>16</v>
      </c>
      <c r="D7" s="2">
        <f>VLOOKUP(B7,'MNS EXTRACT DATE 07-23-2025'!$B$358:$D$400,3,FALSE)</f>
        <v>49.21</v>
      </c>
      <c r="E7" s="9"/>
      <c r="F7" s="10">
        <f t="shared" si="0"/>
        <v>0</v>
      </c>
      <c r="G7" s="113"/>
      <c r="H7" s="1" t="s">
        <v>28</v>
      </c>
      <c r="I7" s="1" t="s">
        <v>298</v>
      </c>
      <c r="J7" s="1" t="s">
        <v>16</v>
      </c>
      <c r="K7" s="257">
        <v>43.45</v>
      </c>
      <c r="L7" s="9"/>
      <c r="M7" s="10">
        <f t="shared" si="1"/>
        <v>0</v>
      </c>
    </row>
    <row r="8" spans="1:13" x14ac:dyDescent="0.35">
      <c r="A8" s="1" t="s">
        <v>28</v>
      </c>
      <c r="B8" s="1" t="s">
        <v>301</v>
      </c>
      <c r="C8" s="1" t="s">
        <v>16</v>
      </c>
      <c r="D8" s="2">
        <f>VLOOKUP(B8,'MNS EXTRACT DATE 07-23-2025'!$B$358:$D$400,3,FALSE)</f>
        <v>28.12</v>
      </c>
      <c r="E8" s="9"/>
      <c r="F8" s="10">
        <f t="shared" si="0"/>
        <v>0</v>
      </c>
      <c r="G8" s="113"/>
      <c r="H8" s="1" t="s">
        <v>28</v>
      </c>
      <c r="I8" s="1" t="s">
        <v>301</v>
      </c>
      <c r="J8" s="1" t="s">
        <v>16</v>
      </c>
      <c r="K8" s="257">
        <v>24.83</v>
      </c>
      <c r="L8" s="9"/>
      <c r="M8" s="10">
        <f t="shared" si="1"/>
        <v>0</v>
      </c>
    </row>
    <row r="9" spans="1:13" x14ac:dyDescent="0.35">
      <c r="A9" s="1" t="s">
        <v>28</v>
      </c>
      <c r="B9" s="1" t="s">
        <v>297</v>
      </c>
      <c r="C9" s="1" t="s">
        <v>16</v>
      </c>
      <c r="D9" s="2">
        <f>VLOOKUP(B9,'MNS EXTRACT DATE 07-23-2025'!$B$358:$D$400,3,FALSE)</f>
        <v>119.51</v>
      </c>
      <c r="E9" s="9"/>
      <c r="F9" s="10">
        <f t="shared" si="0"/>
        <v>0</v>
      </c>
      <c r="G9" s="113"/>
      <c r="H9" s="1" t="s">
        <v>28</v>
      </c>
      <c r="I9" s="1" t="s">
        <v>297</v>
      </c>
      <c r="J9" s="1" t="s">
        <v>16</v>
      </c>
      <c r="K9" s="257">
        <v>105.51</v>
      </c>
      <c r="L9" s="9"/>
      <c r="M9" s="10">
        <f t="shared" si="1"/>
        <v>0</v>
      </c>
    </row>
    <row r="10" spans="1:13" x14ac:dyDescent="0.35">
      <c r="A10" s="1" t="s">
        <v>28</v>
      </c>
      <c r="B10" s="1" t="s">
        <v>296</v>
      </c>
      <c r="C10" s="1" t="s">
        <v>16</v>
      </c>
      <c r="D10" s="2">
        <f>VLOOKUP(B10,'MNS EXTRACT DATE 07-23-2025'!$B$358:$D$400,3,FALSE)</f>
        <v>140.6</v>
      </c>
      <c r="E10" s="9"/>
      <c r="F10" s="10">
        <f t="shared" si="0"/>
        <v>0</v>
      </c>
      <c r="G10" s="113"/>
      <c r="H10" s="1" t="s">
        <v>28</v>
      </c>
      <c r="I10" s="1" t="s">
        <v>296</v>
      </c>
      <c r="J10" s="1" t="s">
        <v>16</v>
      </c>
      <c r="K10" s="257">
        <v>124.13</v>
      </c>
      <c r="L10" s="9"/>
      <c r="M10" s="10">
        <f t="shared" si="1"/>
        <v>0</v>
      </c>
    </row>
    <row r="11" spans="1:13" x14ac:dyDescent="0.35">
      <c r="A11" s="1" t="s">
        <v>28</v>
      </c>
      <c r="B11" s="1" t="s">
        <v>295</v>
      </c>
      <c r="C11" s="1" t="s">
        <v>16</v>
      </c>
      <c r="D11" s="2">
        <f>VLOOKUP(B11,'MNS EXTRACT DATE 07-23-2025'!$B$358:$D$400,3,FALSE)</f>
        <v>175.75</v>
      </c>
      <c r="E11" s="9"/>
      <c r="F11" s="10">
        <f t="shared" si="0"/>
        <v>0</v>
      </c>
      <c r="G11" s="113"/>
      <c r="H11" s="1" t="s">
        <v>28</v>
      </c>
      <c r="I11" s="1" t="s">
        <v>295</v>
      </c>
      <c r="J11" s="1" t="s">
        <v>16</v>
      </c>
      <c r="K11" s="257">
        <v>155.16999999999999</v>
      </c>
      <c r="L11" s="9"/>
      <c r="M11" s="10">
        <f t="shared" si="1"/>
        <v>0</v>
      </c>
    </row>
    <row r="12" spans="1:13" x14ac:dyDescent="0.35">
      <c r="A12" s="1" t="s">
        <v>28</v>
      </c>
      <c r="B12" s="1" t="s">
        <v>294</v>
      </c>
      <c r="C12" s="1" t="s">
        <v>16</v>
      </c>
      <c r="D12" s="2">
        <f>VLOOKUP(B12,'MNS EXTRACT DATE 07-23-2025'!$B$358:$D$400,3,FALSE)</f>
        <v>210.9</v>
      </c>
      <c r="E12" s="9"/>
      <c r="F12" s="10">
        <f t="shared" si="0"/>
        <v>0</v>
      </c>
      <c r="G12" s="113"/>
      <c r="H12" s="1" t="s">
        <v>28</v>
      </c>
      <c r="I12" s="1" t="s">
        <v>294</v>
      </c>
      <c r="J12" s="1" t="s">
        <v>16</v>
      </c>
      <c r="K12" s="257">
        <v>186.2</v>
      </c>
      <c r="L12" s="9"/>
      <c r="M12" s="10">
        <f t="shared" si="1"/>
        <v>0</v>
      </c>
    </row>
    <row r="13" spans="1:13" x14ac:dyDescent="0.35">
      <c r="A13" s="1" t="s">
        <v>28</v>
      </c>
      <c r="B13" s="1" t="s">
        <v>293</v>
      </c>
      <c r="C13" s="1" t="s">
        <v>16</v>
      </c>
      <c r="D13" s="2">
        <f>VLOOKUP(B13,'MNS EXTRACT DATE 07-23-2025'!$B$358:$D$400,3,FALSE)</f>
        <v>246.05</v>
      </c>
      <c r="E13" s="9"/>
      <c r="F13" s="10">
        <f t="shared" si="0"/>
        <v>0</v>
      </c>
      <c r="G13" s="113"/>
      <c r="H13" s="1" t="s">
        <v>28</v>
      </c>
      <c r="I13" s="1" t="s">
        <v>293</v>
      </c>
      <c r="J13" s="1" t="s">
        <v>16</v>
      </c>
      <c r="K13" s="257">
        <v>217.23</v>
      </c>
      <c r="L13" s="9"/>
      <c r="M13" s="10">
        <f t="shared" si="1"/>
        <v>0</v>
      </c>
    </row>
    <row r="14" spans="1:13" x14ac:dyDescent="0.35">
      <c r="A14" s="1" t="s">
        <v>28</v>
      </c>
      <c r="B14" s="1" t="s">
        <v>292</v>
      </c>
      <c r="C14" s="1" t="s">
        <v>16</v>
      </c>
      <c r="D14" s="2">
        <f>VLOOKUP(B14,'MNS EXTRACT DATE 07-23-2025'!$B$358:$D$400,3,FALSE)</f>
        <v>281.2</v>
      </c>
      <c r="E14" s="9"/>
      <c r="F14" s="10">
        <f t="shared" si="0"/>
        <v>0</v>
      </c>
      <c r="G14" s="113"/>
      <c r="H14" s="1" t="s">
        <v>28</v>
      </c>
      <c r="I14" s="1" t="s">
        <v>292</v>
      </c>
      <c r="J14" s="1" t="s">
        <v>16</v>
      </c>
      <c r="K14" s="257">
        <v>248.27</v>
      </c>
      <c r="L14" s="9"/>
      <c r="M14" s="10">
        <f t="shared" si="1"/>
        <v>0</v>
      </c>
    </row>
    <row r="15" spans="1:13" x14ac:dyDescent="0.35">
      <c r="A15" s="1" t="s">
        <v>28</v>
      </c>
      <c r="B15" s="1" t="s">
        <v>291</v>
      </c>
      <c r="C15" s="1" t="s">
        <v>16</v>
      </c>
      <c r="D15" s="2">
        <f>VLOOKUP(B15,'MNS EXTRACT DATE 07-23-2025'!$B$358:$D$400,3,FALSE)</f>
        <v>316.35000000000002</v>
      </c>
      <c r="E15" s="9"/>
      <c r="F15" s="10">
        <f t="shared" si="0"/>
        <v>0</v>
      </c>
      <c r="G15" s="113"/>
      <c r="H15" s="1" t="s">
        <v>28</v>
      </c>
      <c r="I15" s="1" t="s">
        <v>291</v>
      </c>
      <c r="J15" s="1" t="s">
        <v>16</v>
      </c>
      <c r="K15" s="257">
        <v>279.3</v>
      </c>
      <c r="L15" s="9"/>
      <c r="M15" s="10">
        <f t="shared" si="1"/>
        <v>0</v>
      </c>
    </row>
    <row r="16" spans="1:13" x14ac:dyDescent="0.35">
      <c r="A16" s="1" t="s">
        <v>28</v>
      </c>
      <c r="B16" s="1" t="s">
        <v>290</v>
      </c>
      <c r="C16" s="1" t="s">
        <v>16</v>
      </c>
      <c r="D16" s="2">
        <f>VLOOKUP(B16,'MNS EXTRACT DATE 07-23-2025'!$B$358:$D$400,3,FALSE)</f>
        <v>351.5</v>
      </c>
      <c r="E16" s="9"/>
      <c r="F16" s="10">
        <f t="shared" si="0"/>
        <v>0</v>
      </c>
      <c r="G16" s="113"/>
      <c r="H16" s="1" t="s">
        <v>28</v>
      </c>
      <c r="I16" s="1" t="s">
        <v>290</v>
      </c>
      <c r="J16" s="1" t="s">
        <v>16</v>
      </c>
      <c r="K16" s="257">
        <v>310.33</v>
      </c>
      <c r="L16" s="9"/>
      <c r="M16" s="10">
        <f t="shared" si="1"/>
        <v>0</v>
      </c>
    </row>
    <row r="17" spans="1:13" x14ac:dyDescent="0.35">
      <c r="A17" s="1" t="s">
        <v>28</v>
      </c>
      <c r="B17" s="1" t="s">
        <v>289</v>
      </c>
      <c r="C17" s="1" t="s">
        <v>16</v>
      </c>
      <c r="D17" s="2">
        <f>VLOOKUP(B17,'MNS EXTRACT DATE 07-23-2025'!$B$358:$D$400,3,FALSE)</f>
        <v>386.65</v>
      </c>
      <c r="E17" s="9"/>
      <c r="F17" s="10">
        <f t="shared" si="0"/>
        <v>0</v>
      </c>
      <c r="G17" s="113"/>
      <c r="H17" s="1" t="s">
        <v>28</v>
      </c>
      <c r="I17" s="1" t="s">
        <v>289</v>
      </c>
      <c r="J17" s="1" t="s">
        <v>16</v>
      </c>
      <c r="K17" s="257">
        <v>341.37</v>
      </c>
      <c r="L17" s="9"/>
      <c r="M17" s="10">
        <f t="shared" si="1"/>
        <v>0</v>
      </c>
    </row>
    <row r="18" spans="1:13" x14ac:dyDescent="0.35">
      <c r="A18" s="1" t="s">
        <v>28</v>
      </c>
      <c r="B18" s="1" t="s">
        <v>288</v>
      </c>
      <c r="C18" s="1" t="s">
        <v>16</v>
      </c>
      <c r="D18" s="2">
        <f>VLOOKUP(B18,'MNS EXTRACT DATE 07-23-2025'!$B$358:$D$400,3,FALSE)</f>
        <v>421.79</v>
      </c>
      <c r="E18" s="9"/>
      <c r="F18" s="10">
        <f t="shared" si="0"/>
        <v>0</v>
      </c>
      <c r="G18" s="113"/>
      <c r="H18" s="1" t="s">
        <v>28</v>
      </c>
      <c r="I18" s="1" t="s">
        <v>288</v>
      </c>
      <c r="J18" s="1" t="s">
        <v>16</v>
      </c>
      <c r="K18" s="257">
        <v>372.4</v>
      </c>
      <c r="L18" s="9"/>
      <c r="M18" s="10">
        <f t="shared" si="1"/>
        <v>0</v>
      </c>
    </row>
    <row r="19" spans="1:13" x14ac:dyDescent="0.35">
      <c r="A19" s="1" t="s">
        <v>28</v>
      </c>
      <c r="B19" s="1" t="s">
        <v>287</v>
      </c>
      <c r="C19" s="1" t="s">
        <v>16</v>
      </c>
      <c r="D19" s="2">
        <f>VLOOKUP(B19,'MNS EXTRACT DATE 07-23-2025'!$B$358:$D$400,3,FALSE)</f>
        <v>456.94</v>
      </c>
      <c r="E19" s="9"/>
      <c r="F19" s="10">
        <f t="shared" si="0"/>
        <v>0</v>
      </c>
      <c r="G19" s="113"/>
      <c r="H19" s="1" t="s">
        <v>28</v>
      </c>
      <c r="I19" s="1" t="s">
        <v>287</v>
      </c>
      <c r="J19" s="1" t="s">
        <v>16</v>
      </c>
      <c r="K19" s="257">
        <v>403.43</v>
      </c>
      <c r="L19" s="9"/>
      <c r="M19" s="10">
        <f t="shared" si="1"/>
        <v>0</v>
      </c>
    </row>
    <row r="20" spans="1:13" x14ac:dyDescent="0.35">
      <c r="A20" s="1" t="s">
        <v>28</v>
      </c>
      <c r="B20" s="1" t="s">
        <v>286</v>
      </c>
      <c r="C20" s="1" t="s">
        <v>16</v>
      </c>
      <c r="D20" s="2">
        <f>VLOOKUP(B20,'MNS EXTRACT DATE 07-23-2025'!$B$358:$D$400,3,FALSE)</f>
        <v>492.09</v>
      </c>
      <c r="E20" s="9"/>
      <c r="F20" s="10">
        <f t="shared" si="0"/>
        <v>0</v>
      </c>
      <c r="G20" s="113"/>
      <c r="H20" s="1" t="s">
        <v>28</v>
      </c>
      <c r="I20" s="1" t="s">
        <v>286</v>
      </c>
      <c r="J20" s="1" t="s">
        <v>16</v>
      </c>
      <c r="K20" s="257">
        <v>434.47</v>
      </c>
      <c r="L20" s="9"/>
      <c r="M20" s="10">
        <f t="shared" si="1"/>
        <v>0</v>
      </c>
    </row>
    <row r="21" spans="1:13" x14ac:dyDescent="0.35">
      <c r="A21" s="1" t="s">
        <v>28</v>
      </c>
      <c r="B21" s="1" t="s">
        <v>285</v>
      </c>
      <c r="C21" s="1" t="s">
        <v>16</v>
      </c>
      <c r="D21" s="2">
        <f>VLOOKUP(B21,'MNS EXTRACT DATE 07-23-2025'!$B$358:$D$400,3,FALSE)</f>
        <v>562.39</v>
      </c>
      <c r="E21" s="9"/>
      <c r="F21" s="10">
        <f t="shared" si="0"/>
        <v>0</v>
      </c>
      <c r="G21" s="113"/>
      <c r="H21" s="1" t="s">
        <v>28</v>
      </c>
      <c r="I21" s="1" t="s">
        <v>285</v>
      </c>
      <c r="J21" s="1" t="s">
        <v>16</v>
      </c>
      <c r="K21" s="257">
        <v>496.54</v>
      </c>
      <c r="L21" s="9"/>
      <c r="M21" s="10">
        <f t="shared" si="1"/>
        <v>0</v>
      </c>
    </row>
    <row r="22" spans="1:13" x14ac:dyDescent="0.35">
      <c r="A22" s="1" t="s">
        <v>28</v>
      </c>
      <c r="B22" s="1" t="s">
        <v>284</v>
      </c>
      <c r="C22" s="1" t="s">
        <v>16</v>
      </c>
      <c r="D22" s="2">
        <f>VLOOKUP(B22,'MNS EXTRACT DATE 07-23-2025'!$B$358:$D$400,3,FALSE)</f>
        <v>632.69000000000005</v>
      </c>
      <c r="E22" s="9"/>
      <c r="F22" s="10">
        <f t="shared" si="0"/>
        <v>0</v>
      </c>
      <c r="G22" s="113"/>
      <c r="H22" s="1" t="s">
        <v>28</v>
      </c>
      <c r="I22" s="1" t="s">
        <v>284</v>
      </c>
      <c r="J22" s="1" t="s">
        <v>16</v>
      </c>
      <c r="K22" s="257">
        <v>558.6</v>
      </c>
      <c r="L22" s="9"/>
      <c r="M22" s="10">
        <f t="shared" si="1"/>
        <v>0</v>
      </c>
    </row>
    <row r="23" spans="1:13" x14ac:dyDescent="0.35">
      <c r="A23" s="1" t="s">
        <v>28</v>
      </c>
      <c r="B23" s="1" t="s">
        <v>283</v>
      </c>
      <c r="C23" s="1" t="s">
        <v>16</v>
      </c>
      <c r="D23" s="2">
        <f>VLOOKUP(B23,'MNS EXTRACT DATE 07-23-2025'!$B$358:$D$400,3,FALSE)</f>
        <v>702.99</v>
      </c>
      <c r="E23" s="9"/>
      <c r="F23" s="10">
        <f t="shared" si="0"/>
        <v>0</v>
      </c>
      <c r="G23" s="113"/>
      <c r="H23" s="1" t="s">
        <v>28</v>
      </c>
      <c r="I23" s="1" t="s">
        <v>283</v>
      </c>
      <c r="J23" s="1" t="s">
        <v>16</v>
      </c>
      <c r="K23" s="257">
        <v>620.66999999999996</v>
      </c>
      <c r="L23" s="9"/>
      <c r="M23" s="10">
        <f t="shared" si="1"/>
        <v>0</v>
      </c>
    </row>
    <row r="24" spans="1:13" x14ac:dyDescent="0.35">
      <c r="A24" s="1" t="s">
        <v>28</v>
      </c>
      <c r="B24" s="1" t="s">
        <v>282</v>
      </c>
      <c r="C24" s="1" t="s">
        <v>16</v>
      </c>
      <c r="D24" s="2">
        <f>VLOOKUP(B24,'MNS EXTRACT DATE 07-23-2025'!$B$358:$D$400,3,FALSE)</f>
        <v>773.29</v>
      </c>
      <c r="E24" s="9"/>
      <c r="F24" s="10">
        <f t="shared" si="0"/>
        <v>0</v>
      </c>
      <c r="G24" s="113"/>
      <c r="H24" s="1" t="s">
        <v>28</v>
      </c>
      <c r="I24" s="1" t="s">
        <v>282</v>
      </c>
      <c r="J24" s="1" t="s">
        <v>16</v>
      </c>
      <c r="K24" s="257">
        <v>682.74</v>
      </c>
      <c r="L24" s="9"/>
      <c r="M24" s="10">
        <f t="shared" si="1"/>
        <v>0</v>
      </c>
    </row>
    <row r="25" spans="1:13" x14ac:dyDescent="0.35">
      <c r="A25" s="1" t="s">
        <v>28</v>
      </c>
      <c r="B25" s="1" t="s">
        <v>281</v>
      </c>
      <c r="C25" s="1" t="s">
        <v>16</v>
      </c>
      <c r="D25" s="2">
        <f>VLOOKUP(B25,'MNS EXTRACT DATE 07-23-2025'!$B$358:$D$400,3,FALSE)</f>
        <v>843.59</v>
      </c>
      <c r="E25" s="9"/>
      <c r="F25" s="10">
        <f t="shared" si="0"/>
        <v>0</v>
      </c>
      <c r="G25" s="113"/>
      <c r="H25" s="1" t="s">
        <v>28</v>
      </c>
      <c r="I25" s="1" t="s">
        <v>281</v>
      </c>
      <c r="J25" s="1" t="s">
        <v>16</v>
      </c>
      <c r="K25" s="257">
        <v>744.8</v>
      </c>
      <c r="L25" s="9"/>
      <c r="M25" s="10">
        <f t="shared" si="1"/>
        <v>0</v>
      </c>
    </row>
    <row r="26" spans="1:13" x14ac:dyDescent="0.35">
      <c r="A26" s="1" t="s">
        <v>28</v>
      </c>
      <c r="B26" s="1" t="s">
        <v>280</v>
      </c>
      <c r="C26" s="1" t="s">
        <v>16</v>
      </c>
      <c r="D26" s="2">
        <f>VLOOKUP(B26,'MNS EXTRACT DATE 07-23-2025'!$B$358:$D$400,3,FALSE)</f>
        <v>913.89</v>
      </c>
      <c r="E26" s="9"/>
      <c r="F26" s="10">
        <f t="shared" si="0"/>
        <v>0</v>
      </c>
      <c r="G26" s="113"/>
      <c r="H26" s="1" t="s">
        <v>28</v>
      </c>
      <c r="I26" s="1" t="s">
        <v>280</v>
      </c>
      <c r="J26" s="1" t="s">
        <v>16</v>
      </c>
      <c r="K26" s="257">
        <v>806.87</v>
      </c>
      <c r="L26" s="9"/>
      <c r="M26" s="10">
        <f t="shared" si="1"/>
        <v>0</v>
      </c>
    </row>
    <row r="27" spans="1:13" x14ac:dyDescent="0.35">
      <c r="A27" s="1" t="s">
        <v>28</v>
      </c>
      <c r="B27" s="1" t="s">
        <v>279</v>
      </c>
      <c r="C27" s="1" t="s">
        <v>16</v>
      </c>
      <c r="D27" s="2">
        <f>VLOOKUP(B27,'MNS EXTRACT DATE 07-23-2025'!$B$358:$D$400,3,FALSE)</f>
        <v>984.19</v>
      </c>
      <c r="E27" s="9"/>
      <c r="F27" s="10">
        <f t="shared" si="0"/>
        <v>0</v>
      </c>
      <c r="G27" s="113"/>
      <c r="H27" s="1" t="s">
        <v>28</v>
      </c>
      <c r="I27" s="1" t="s">
        <v>279</v>
      </c>
      <c r="J27" s="1" t="s">
        <v>16</v>
      </c>
      <c r="K27" s="257">
        <v>868.94</v>
      </c>
      <c r="L27" s="9"/>
      <c r="M27" s="10">
        <f t="shared" si="1"/>
        <v>0</v>
      </c>
    </row>
    <row r="28" spans="1:13" x14ac:dyDescent="0.35">
      <c r="A28" s="1" t="s">
        <v>28</v>
      </c>
      <c r="B28" s="1" t="s">
        <v>278</v>
      </c>
      <c r="C28" s="1" t="s">
        <v>16</v>
      </c>
      <c r="D28" s="2">
        <f>VLOOKUP(B28,'MNS EXTRACT DATE 07-23-2025'!$B$358:$D$400,3,FALSE)</f>
        <v>1054.49</v>
      </c>
      <c r="E28" s="9"/>
      <c r="F28" s="10">
        <f t="shared" si="0"/>
        <v>0</v>
      </c>
      <c r="G28" s="113"/>
      <c r="H28" s="1" t="s">
        <v>28</v>
      </c>
      <c r="I28" s="1" t="s">
        <v>278</v>
      </c>
      <c r="J28" s="1" t="s">
        <v>16</v>
      </c>
      <c r="K28" s="257">
        <v>931</v>
      </c>
      <c r="L28" s="9"/>
      <c r="M28" s="10">
        <f t="shared" si="1"/>
        <v>0</v>
      </c>
    </row>
    <row r="29" spans="1:13" x14ac:dyDescent="0.35">
      <c r="A29" s="1" t="s">
        <v>28</v>
      </c>
      <c r="B29" s="1" t="s">
        <v>277</v>
      </c>
      <c r="C29" s="1" t="s">
        <v>16</v>
      </c>
      <c r="D29" s="2">
        <f>VLOOKUP(B29,'MNS EXTRACT DATE 07-23-2025'!$B$358:$D$400,3,FALSE)</f>
        <v>1124.79</v>
      </c>
      <c r="E29" s="9"/>
      <c r="F29" s="10">
        <f t="shared" si="0"/>
        <v>0</v>
      </c>
      <c r="G29" s="113"/>
      <c r="H29" s="1" t="s">
        <v>28</v>
      </c>
      <c r="I29" s="1" t="s">
        <v>277</v>
      </c>
      <c r="J29" s="1" t="s">
        <v>16</v>
      </c>
      <c r="K29" s="257">
        <v>993.07</v>
      </c>
      <c r="L29" s="9"/>
      <c r="M29" s="10">
        <f t="shared" si="1"/>
        <v>0</v>
      </c>
    </row>
    <row r="30" spans="1:13" x14ac:dyDescent="0.35">
      <c r="A30" s="1" t="s">
        <v>28</v>
      </c>
      <c r="B30" s="1" t="s">
        <v>276</v>
      </c>
      <c r="C30" s="1" t="s">
        <v>16</v>
      </c>
      <c r="D30" s="2">
        <f>VLOOKUP(B30,'MNS EXTRACT DATE 07-23-2025'!$B$358:$D$400,3,FALSE)</f>
        <v>1195.08</v>
      </c>
      <c r="E30" s="9"/>
      <c r="F30" s="10">
        <f t="shared" si="0"/>
        <v>0</v>
      </c>
      <c r="G30" s="113"/>
      <c r="H30" s="1" t="s">
        <v>28</v>
      </c>
      <c r="I30" s="1" t="s">
        <v>276</v>
      </c>
      <c r="J30" s="1" t="s">
        <v>16</v>
      </c>
      <c r="K30" s="257">
        <v>1055.1400000000001</v>
      </c>
      <c r="L30" s="9"/>
      <c r="M30" s="10">
        <f t="shared" si="1"/>
        <v>0</v>
      </c>
    </row>
    <row r="31" spans="1:13" x14ac:dyDescent="0.35">
      <c r="A31" s="1" t="s">
        <v>28</v>
      </c>
      <c r="B31" s="1" t="s">
        <v>275</v>
      </c>
      <c r="C31" s="1" t="s">
        <v>16</v>
      </c>
      <c r="D31" s="2">
        <f>VLOOKUP(B31,'MNS EXTRACT DATE 07-23-2025'!$B$358:$D$400,3,FALSE)</f>
        <v>1265.3800000000001</v>
      </c>
      <c r="E31" s="9"/>
      <c r="F31" s="10">
        <f t="shared" si="0"/>
        <v>0</v>
      </c>
      <c r="G31" s="113"/>
      <c r="H31" s="1" t="s">
        <v>28</v>
      </c>
      <c r="I31" s="1" t="s">
        <v>275</v>
      </c>
      <c r="J31" s="1" t="s">
        <v>16</v>
      </c>
      <c r="K31" s="257">
        <v>1117.2</v>
      </c>
      <c r="L31" s="9"/>
      <c r="M31" s="10">
        <f t="shared" si="1"/>
        <v>0</v>
      </c>
    </row>
    <row r="32" spans="1:13" x14ac:dyDescent="0.35">
      <c r="A32" s="1" t="s">
        <v>28</v>
      </c>
      <c r="B32" s="1" t="s">
        <v>274</v>
      </c>
      <c r="C32" s="1" t="s">
        <v>16</v>
      </c>
      <c r="D32" s="2">
        <f>VLOOKUP(B32,'MNS EXTRACT DATE 07-23-2025'!$B$358:$D$400,3,FALSE)</f>
        <v>1335.68</v>
      </c>
      <c r="E32" s="9"/>
      <c r="F32" s="10">
        <f t="shared" si="0"/>
        <v>0</v>
      </c>
      <c r="G32" s="113"/>
      <c r="H32" s="1" t="s">
        <v>28</v>
      </c>
      <c r="I32" s="1" t="s">
        <v>274</v>
      </c>
      <c r="J32" s="1" t="s">
        <v>16</v>
      </c>
      <c r="K32" s="257">
        <v>1179.27</v>
      </c>
      <c r="L32" s="9"/>
      <c r="M32" s="10">
        <f t="shared" si="1"/>
        <v>0</v>
      </c>
    </row>
    <row r="33" spans="1:13" x14ac:dyDescent="0.35">
      <c r="A33" s="1" t="s">
        <v>28</v>
      </c>
      <c r="B33" s="1" t="s">
        <v>273</v>
      </c>
      <c r="C33" s="1" t="s">
        <v>16</v>
      </c>
      <c r="D33" s="2">
        <f>VLOOKUP(B33,'MNS EXTRACT DATE 07-23-2025'!$B$358:$D$400,3,FALSE)</f>
        <v>1405.98</v>
      </c>
      <c r="E33" s="9"/>
      <c r="F33" s="10">
        <f t="shared" si="0"/>
        <v>0</v>
      </c>
      <c r="G33" s="113"/>
      <c r="H33" s="1" t="s">
        <v>28</v>
      </c>
      <c r="I33" s="1" t="s">
        <v>273</v>
      </c>
      <c r="J33" s="1" t="s">
        <v>16</v>
      </c>
      <c r="K33" s="257">
        <v>1241.3399999999999</v>
      </c>
      <c r="L33" s="9"/>
      <c r="M33" s="10">
        <f t="shared" si="1"/>
        <v>0</v>
      </c>
    </row>
    <row r="34" spans="1:13" x14ac:dyDescent="0.35">
      <c r="A34" s="1" t="s">
        <v>28</v>
      </c>
      <c r="B34" s="1" t="s">
        <v>272</v>
      </c>
      <c r="C34" s="1" t="s">
        <v>16</v>
      </c>
      <c r="D34" s="2">
        <f>VLOOKUP(B34,'MNS EXTRACT DATE 07-23-2025'!$B$358:$D$400,3,FALSE)</f>
        <v>1546.58</v>
      </c>
      <c r="E34" s="9"/>
      <c r="F34" s="10">
        <f t="shared" si="0"/>
        <v>0</v>
      </c>
      <c r="G34" s="113"/>
      <c r="H34" s="1" t="s">
        <v>28</v>
      </c>
      <c r="I34" s="1" t="s">
        <v>272</v>
      </c>
      <c r="J34" s="1" t="s">
        <v>16</v>
      </c>
      <c r="K34" s="257">
        <v>1365.47</v>
      </c>
      <c r="L34" s="9"/>
      <c r="M34" s="10">
        <f t="shared" si="1"/>
        <v>0</v>
      </c>
    </row>
    <row r="35" spans="1:13" x14ac:dyDescent="0.35">
      <c r="A35" s="1" t="s">
        <v>28</v>
      </c>
      <c r="B35" s="1" t="s">
        <v>271</v>
      </c>
      <c r="C35" s="1" t="s">
        <v>16</v>
      </c>
      <c r="D35" s="2">
        <f>VLOOKUP(B35,'MNS EXTRACT DATE 07-23-2025'!$B$358:$D$400,3,FALSE)</f>
        <v>1687.18</v>
      </c>
      <c r="E35" s="9"/>
      <c r="F35" s="10">
        <f t="shared" si="0"/>
        <v>0</v>
      </c>
      <c r="G35" s="113"/>
      <c r="H35" s="1" t="s">
        <v>28</v>
      </c>
      <c r="I35" s="1" t="s">
        <v>271</v>
      </c>
      <c r="J35" s="1" t="s">
        <v>16</v>
      </c>
      <c r="K35" s="257">
        <v>1489.61</v>
      </c>
      <c r="L35" s="9"/>
      <c r="M35" s="10">
        <f t="shared" si="1"/>
        <v>0</v>
      </c>
    </row>
    <row r="36" spans="1:13" x14ac:dyDescent="0.35">
      <c r="A36" s="1" t="s">
        <v>28</v>
      </c>
      <c r="B36" s="1" t="s">
        <v>270</v>
      </c>
      <c r="C36" s="1" t="s">
        <v>16</v>
      </c>
      <c r="D36" s="2">
        <f>VLOOKUP(B36,'MNS EXTRACT DATE 07-23-2025'!$B$358:$D$400,3,FALSE)</f>
        <v>1827.78</v>
      </c>
      <c r="E36" s="9"/>
      <c r="F36" s="10">
        <f t="shared" si="0"/>
        <v>0</v>
      </c>
      <c r="G36" s="113"/>
      <c r="H36" s="1" t="s">
        <v>28</v>
      </c>
      <c r="I36" s="1" t="s">
        <v>270</v>
      </c>
      <c r="J36" s="1" t="s">
        <v>16</v>
      </c>
      <c r="K36" s="257">
        <v>1613.74</v>
      </c>
      <c r="L36" s="9"/>
      <c r="M36" s="10">
        <f t="shared" si="1"/>
        <v>0</v>
      </c>
    </row>
    <row r="37" spans="1:13" x14ac:dyDescent="0.35">
      <c r="A37" s="1" t="s">
        <v>28</v>
      </c>
      <c r="B37" s="1" t="s">
        <v>269</v>
      </c>
      <c r="C37" s="1" t="s">
        <v>16</v>
      </c>
      <c r="D37" s="2">
        <f>VLOOKUP(B37,'MNS EXTRACT DATE 07-23-2025'!$B$358:$D$400,3,FALSE)</f>
        <v>1968.37</v>
      </c>
      <c r="E37" s="9"/>
      <c r="F37" s="10">
        <f t="shared" si="0"/>
        <v>0</v>
      </c>
      <c r="G37" s="113"/>
      <c r="H37" s="1" t="s">
        <v>28</v>
      </c>
      <c r="I37" s="1" t="s">
        <v>269</v>
      </c>
      <c r="J37" s="1" t="s">
        <v>16</v>
      </c>
      <c r="K37" s="257">
        <v>1737.87</v>
      </c>
      <c r="L37" s="9"/>
      <c r="M37" s="10">
        <f t="shared" si="1"/>
        <v>0</v>
      </c>
    </row>
    <row r="38" spans="1:13" x14ac:dyDescent="0.35">
      <c r="A38" s="1" t="s">
        <v>28</v>
      </c>
      <c r="B38" s="1" t="s">
        <v>268</v>
      </c>
      <c r="C38" s="1" t="s">
        <v>16</v>
      </c>
      <c r="D38" s="2">
        <f>VLOOKUP(B38,'MNS EXTRACT DATE 07-23-2025'!$B$358:$D$400,3,FALSE)</f>
        <v>2108.9699999999998</v>
      </c>
      <c r="E38" s="9"/>
      <c r="F38" s="10">
        <f t="shared" si="0"/>
        <v>0</v>
      </c>
      <c r="G38" s="113"/>
      <c r="H38" s="1" t="s">
        <v>28</v>
      </c>
      <c r="I38" s="1" t="s">
        <v>268</v>
      </c>
      <c r="J38" s="1" t="s">
        <v>16</v>
      </c>
      <c r="K38" s="257">
        <v>1862.01</v>
      </c>
      <c r="L38" s="9"/>
      <c r="M38" s="10">
        <f t="shared" si="1"/>
        <v>0</v>
      </c>
    </row>
    <row r="39" spans="1:13" x14ac:dyDescent="0.35">
      <c r="A39" s="1" t="s">
        <v>28</v>
      </c>
      <c r="B39" s="1" t="s">
        <v>267</v>
      </c>
      <c r="C39" s="1" t="s">
        <v>16</v>
      </c>
      <c r="D39" s="2">
        <f>VLOOKUP(B39,'MNS EXTRACT DATE 07-23-2025'!$B$358:$D$400,3,FALSE)</f>
        <v>2249.5700000000002</v>
      </c>
      <c r="E39" s="9"/>
      <c r="F39" s="10">
        <f t="shared" si="0"/>
        <v>0</v>
      </c>
      <c r="G39" s="113"/>
      <c r="H39" s="1" t="s">
        <v>28</v>
      </c>
      <c r="I39" s="1" t="s">
        <v>267</v>
      </c>
      <c r="J39" s="1" t="s">
        <v>16</v>
      </c>
      <c r="K39" s="257">
        <v>1986.14</v>
      </c>
      <c r="L39" s="9"/>
      <c r="M39" s="10">
        <f t="shared" si="1"/>
        <v>0</v>
      </c>
    </row>
    <row r="40" spans="1:13" x14ac:dyDescent="0.35">
      <c r="A40" s="1" t="s">
        <v>28</v>
      </c>
      <c r="B40" s="1" t="s">
        <v>266</v>
      </c>
      <c r="C40" s="1" t="s">
        <v>16</v>
      </c>
      <c r="D40" s="2">
        <f>VLOOKUP(B40,'MNS EXTRACT DATE 07-23-2025'!$B$358:$D$400,3,FALSE)</f>
        <v>2390.17</v>
      </c>
      <c r="E40" s="9"/>
      <c r="F40" s="10">
        <f t="shared" si="0"/>
        <v>0</v>
      </c>
      <c r="G40" s="113"/>
      <c r="H40" s="1" t="s">
        <v>28</v>
      </c>
      <c r="I40" s="1" t="s">
        <v>266</v>
      </c>
      <c r="J40" s="1" t="s">
        <v>16</v>
      </c>
      <c r="K40" s="257">
        <v>2110.27</v>
      </c>
      <c r="L40" s="9"/>
      <c r="M40" s="10">
        <f t="shared" si="1"/>
        <v>0</v>
      </c>
    </row>
    <row r="41" spans="1:13" x14ac:dyDescent="0.35">
      <c r="A41" s="1" t="s">
        <v>28</v>
      </c>
      <c r="B41" s="1" t="s">
        <v>265</v>
      </c>
      <c r="C41" s="1" t="s">
        <v>16</v>
      </c>
      <c r="D41" s="2">
        <f>VLOOKUP(B41,'MNS EXTRACT DATE 07-23-2025'!$B$358:$D$400,3,FALSE)</f>
        <v>2530.77</v>
      </c>
      <c r="E41" s="9"/>
      <c r="F41" s="10">
        <f t="shared" si="0"/>
        <v>0</v>
      </c>
      <c r="G41" s="113"/>
      <c r="H41" s="1" t="s">
        <v>28</v>
      </c>
      <c r="I41" s="1" t="s">
        <v>265</v>
      </c>
      <c r="J41" s="1" t="s">
        <v>16</v>
      </c>
      <c r="K41" s="257">
        <v>2234.41</v>
      </c>
      <c r="L41" s="9"/>
      <c r="M41" s="10">
        <f t="shared" si="1"/>
        <v>0</v>
      </c>
    </row>
    <row r="42" spans="1:13" x14ac:dyDescent="0.35">
      <c r="A42" s="1" t="s">
        <v>28</v>
      </c>
      <c r="B42" s="1" t="s">
        <v>264</v>
      </c>
      <c r="C42" s="1" t="s">
        <v>16</v>
      </c>
      <c r="D42" s="2">
        <f>VLOOKUP(B42,'MNS EXTRACT DATE 07-23-2025'!$B$358:$D$400,3,FALSE)</f>
        <v>2671.37</v>
      </c>
      <c r="E42" s="9"/>
      <c r="F42" s="10">
        <f t="shared" si="0"/>
        <v>0</v>
      </c>
      <c r="G42" s="113"/>
      <c r="H42" s="1" t="s">
        <v>28</v>
      </c>
      <c r="I42" s="1" t="s">
        <v>264</v>
      </c>
      <c r="J42" s="1" t="s">
        <v>16</v>
      </c>
      <c r="K42" s="257">
        <v>2358.54</v>
      </c>
      <c r="L42" s="9"/>
      <c r="M42" s="10">
        <f t="shared" si="1"/>
        <v>0</v>
      </c>
    </row>
    <row r="43" spans="1:13" x14ac:dyDescent="0.35">
      <c r="A43" s="1" t="s">
        <v>28</v>
      </c>
      <c r="B43" s="1" t="s">
        <v>263</v>
      </c>
      <c r="C43" s="1" t="s">
        <v>16</v>
      </c>
      <c r="D43" s="2">
        <f>VLOOKUP(B43,'MNS EXTRACT DATE 07-23-2025'!$B$358:$D$400,3,FALSE)</f>
        <v>2811.96</v>
      </c>
      <c r="E43" s="9"/>
      <c r="F43" s="10">
        <f t="shared" si="0"/>
        <v>0</v>
      </c>
      <c r="G43" s="113"/>
      <c r="H43" s="1" t="s">
        <v>28</v>
      </c>
      <c r="I43" s="1" t="s">
        <v>263</v>
      </c>
      <c r="J43" s="1" t="s">
        <v>16</v>
      </c>
      <c r="K43" s="257">
        <v>2482.6799999999998</v>
      </c>
      <c r="L43" s="9"/>
      <c r="M43" s="10">
        <f t="shared" si="1"/>
        <v>0</v>
      </c>
    </row>
    <row r="44" spans="1:13" x14ac:dyDescent="0.35">
      <c r="A44" s="1" t="s">
        <v>28</v>
      </c>
      <c r="B44" s="1" t="s">
        <v>299</v>
      </c>
      <c r="C44" s="1" t="s">
        <v>16</v>
      </c>
      <c r="D44" s="2">
        <f>VLOOKUP(B44,'MNS EXTRACT DATE 07-23-2025'!$B$358:$D$400,3,FALSE)</f>
        <v>36.549999999999997</v>
      </c>
      <c r="E44" s="9"/>
      <c r="F44" s="10">
        <f t="shared" si="0"/>
        <v>0</v>
      </c>
      <c r="G44" s="113"/>
      <c r="H44" s="1" t="s">
        <v>28</v>
      </c>
      <c r="I44" s="1" t="s">
        <v>299</v>
      </c>
      <c r="J44" s="1" t="s">
        <v>16</v>
      </c>
      <c r="K44" s="257">
        <v>32.270000000000003</v>
      </c>
      <c r="L44" s="9"/>
      <c r="M44" s="10">
        <f t="shared" si="1"/>
        <v>0</v>
      </c>
    </row>
    <row r="45" spans="1:13" x14ac:dyDescent="0.35">
      <c r="G45" s="113"/>
    </row>
    <row r="46" spans="1:13" x14ac:dyDescent="0.35">
      <c r="G46" s="113"/>
    </row>
    <row r="47" spans="1:13" x14ac:dyDescent="0.35">
      <c r="G47" s="113"/>
    </row>
    <row r="48" spans="1:13" x14ac:dyDescent="0.35">
      <c r="G48" s="113"/>
    </row>
    <row r="49" spans="7:7" x14ac:dyDescent="0.35">
      <c r="G49" s="113"/>
    </row>
    <row r="50" spans="7:7" x14ac:dyDescent="0.35">
      <c r="G50" s="113"/>
    </row>
    <row r="51" spans="7:7" x14ac:dyDescent="0.35">
      <c r="G51" s="113"/>
    </row>
    <row r="52" spans="7:7" x14ac:dyDescent="0.35">
      <c r="G52" s="113"/>
    </row>
    <row r="53" spans="7:7" x14ac:dyDescent="0.35">
      <c r="G53" s="113"/>
    </row>
    <row r="54" spans="7:7" x14ac:dyDescent="0.35">
      <c r="G54" s="113"/>
    </row>
    <row r="55" spans="7:7" x14ac:dyDescent="0.35">
      <c r="G55" s="113"/>
    </row>
    <row r="56" spans="7:7" x14ac:dyDescent="0.35">
      <c r="G56" s="113"/>
    </row>
    <row r="57" spans="7:7" x14ac:dyDescent="0.35">
      <c r="G57" s="113"/>
    </row>
    <row r="58" spans="7:7" x14ac:dyDescent="0.35">
      <c r="G58" s="113"/>
    </row>
    <row r="59" spans="7:7" x14ac:dyDescent="0.35">
      <c r="G59" s="113"/>
    </row>
    <row r="60" spans="7:7" x14ac:dyDescent="0.35">
      <c r="G60" s="113"/>
    </row>
    <row r="61" spans="7:7" x14ac:dyDescent="0.35">
      <c r="G61" s="113"/>
    </row>
    <row r="62" spans="7:7" x14ac:dyDescent="0.35">
      <c r="G62" s="113"/>
    </row>
    <row r="63" spans="7:7" x14ac:dyDescent="0.35">
      <c r="G63" s="113"/>
    </row>
    <row r="64" spans="7:7" x14ac:dyDescent="0.35">
      <c r="G64" s="113"/>
    </row>
    <row r="65" spans="7:7" x14ac:dyDescent="0.35">
      <c r="G65" s="113"/>
    </row>
    <row r="66" spans="7:7" x14ac:dyDescent="0.35">
      <c r="G66" s="113"/>
    </row>
    <row r="67" spans="7:7" x14ac:dyDescent="0.35">
      <c r="G67" s="113"/>
    </row>
    <row r="68" spans="7:7" x14ac:dyDescent="0.35">
      <c r="G68" s="113"/>
    </row>
    <row r="69" spans="7:7" x14ac:dyDescent="0.35">
      <c r="G69" s="113"/>
    </row>
    <row r="70" spans="7:7" x14ac:dyDescent="0.35">
      <c r="G70" s="113"/>
    </row>
    <row r="71" spans="7:7" x14ac:dyDescent="0.35">
      <c r="G71" s="113"/>
    </row>
    <row r="72" spans="7:7" x14ac:dyDescent="0.35">
      <c r="G72" s="113"/>
    </row>
    <row r="73" spans="7:7" x14ac:dyDescent="0.35">
      <c r="G73" s="113"/>
    </row>
    <row r="74" spans="7:7" x14ac:dyDescent="0.35">
      <c r="G74" s="113"/>
    </row>
    <row r="75" spans="7:7" x14ac:dyDescent="0.35">
      <c r="G75" s="113"/>
    </row>
    <row r="76" spans="7:7" x14ac:dyDescent="0.35">
      <c r="G76" s="113"/>
    </row>
    <row r="77" spans="7:7" x14ac:dyDescent="0.35">
      <c r="G77" s="113"/>
    </row>
    <row r="78" spans="7:7" x14ac:dyDescent="0.35">
      <c r="G78" s="113"/>
    </row>
    <row r="79" spans="7:7" x14ac:dyDescent="0.35">
      <c r="G79" s="113"/>
    </row>
    <row r="80" spans="7:7" x14ac:dyDescent="0.35">
      <c r="G80" s="113"/>
    </row>
    <row r="81" spans="7:7" x14ac:dyDescent="0.35">
      <c r="G81" s="113"/>
    </row>
    <row r="82" spans="7:7" x14ac:dyDescent="0.35">
      <c r="G82" s="113"/>
    </row>
    <row r="83" spans="7:7" x14ac:dyDescent="0.35">
      <c r="G83" s="113"/>
    </row>
    <row r="84" spans="7:7" x14ac:dyDescent="0.35">
      <c r="G84" s="113"/>
    </row>
    <row r="85" spans="7:7" x14ac:dyDescent="0.35">
      <c r="G85" s="113"/>
    </row>
    <row r="86" spans="7:7" x14ac:dyDescent="0.35">
      <c r="G86" s="113"/>
    </row>
    <row r="87" spans="7:7" x14ac:dyDescent="0.35">
      <c r="G87" s="113"/>
    </row>
    <row r="88" spans="7:7" x14ac:dyDescent="0.35">
      <c r="G88" s="113"/>
    </row>
    <row r="89" spans="7:7" x14ac:dyDescent="0.35">
      <c r="G89" s="113"/>
    </row>
    <row r="90" spans="7:7" x14ac:dyDescent="0.35">
      <c r="G90" s="113"/>
    </row>
    <row r="91" spans="7:7" x14ac:dyDescent="0.35">
      <c r="G91" s="113"/>
    </row>
    <row r="92" spans="7:7" x14ac:dyDescent="0.35">
      <c r="G92" s="113"/>
    </row>
    <row r="93" spans="7:7" x14ac:dyDescent="0.35">
      <c r="G93" s="113"/>
    </row>
    <row r="94" spans="7:7" x14ac:dyDescent="0.35">
      <c r="G94" s="113"/>
    </row>
    <row r="95" spans="7:7" x14ac:dyDescent="0.35">
      <c r="G95" s="113"/>
    </row>
    <row r="96" spans="7:7" x14ac:dyDescent="0.35">
      <c r="G96" s="113"/>
    </row>
    <row r="97" spans="7:7" x14ac:dyDescent="0.35">
      <c r="G97" s="113"/>
    </row>
    <row r="98" spans="7:7" x14ac:dyDescent="0.35">
      <c r="G98" s="113"/>
    </row>
    <row r="99" spans="7:7" x14ac:dyDescent="0.35">
      <c r="G99" s="113"/>
    </row>
    <row r="100" spans="7:7" x14ac:dyDescent="0.35">
      <c r="G100" s="113"/>
    </row>
    <row r="101" spans="7:7" x14ac:dyDescent="0.35">
      <c r="G101" s="113"/>
    </row>
    <row r="102" spans="7:7" x14ac:dyDescent="0.35">
      <c r="G102" s="113"/>
    </row>
    <row r="103" spans="7:7" x14ac:dyDescent="0.35">
      <c r="G103" s="113"/>
    </row>
    <row r="104" spans="7:7" x14ac:dyDescent="0.35">
      <c r="G104" s="113"/>
    </row>
    <row r="105" spans="7:7" x14ac:dyDescent="0.35">
      <c r="G105" s="113"/>
    </row>
    <row r="106" spans="7:7" x14ac:dyDescent="0.35">
      <c r="G106" s="113"/>
    </row>
    <row r="107" spans="7:7" x14ac:dyDescent="0.35">
      <c r="G107" s="113"/>
    </row>
    <row r="108" spans="7:7" x14ac:dyDescent="0.35">
      <c r="G108" s="113"/>
    </row>
    <row r="109" spans="7:7" x14ac:dyDescent="0.35">
      <c r="G109" s="113"/>
    </row>
    <row r="110" spans="7:7" x14ac:dyDescent="0.35">
      <c r="G110" s="113"/>
    </row>
    <row r="111" spans="7:7" x14ac:dyDescent="0.35">
      <c r="G111" s="113"/>
    </row>
    <row r="112" spans="7:7" x14ac:dyDescent="0.35">
      <c r="G112" s="113"/>
    </row>
    <row r="113" spans="7:7" x14ac:dyDescent="0.35">
      <c r="G113" s="113"/>
    </row>
    <row r="114" spans="7:7" x14ac:dyDescent="0.35">
      <c r="G114" s="113"/>
    </row>
    <row r="115" spans="7:7" x14ac:dyDescent="0.35">
      <c r="G115" s="113"/>
    </row>
    <row r="116" spans="7:7" x14ac:dyDescent="0.35">
      <c r="G116" s="113"/>
    </row>
    <row r="117" spans="7:7" x14ac:dyDescent="0.35">
      <c r="G117" s="113"/>
    </row>
    <row r="118" spans="7:7" x14ac:dyDescent="0.35">
      <c r="G118" s="113"/>
    </row>
    <row r="119" spans="7:7" x14ac:dyDescent="0.35">
      <c r="G119" s="113"/>
    </row>
    <row r="120" spans="7:7" x14ac:dyDescent="0.35">
      <c r="G120" s="113"/>
    </row>
    <row r="121" spans="7:7" x14ac:dyDescent="0.35">
      <c r="G121" s="113"/>
    </row>
    <row r="122" spans="7:7" x14ac:dyDescent="0.35">
      <c r="G122" s="113"/>
    </row>
    <row r="123" spans="7:7" x14ac:dyDescent="0.35">
      <c r="G123" s="113"/>
    </row>
    <row r="124" spans="7:7" x14ac:dyDescent="0.35">
      <c r="G124" s="113"/>
    </row>
    <row r="125" spans="7:7" x14ac:dyDescent="0.35">
      <c r="G125" s="113"/>
    </row>
    <row r="126" spans="7:7" x14ac:dyDescent="0.35">
      <c r="G126" s="113"/>
    </row>
    <row r="127" spans="7:7" x14ac:dyDescent="0.35">
      <c r="G127" s="113"/>
    </row>
    <row r="128" spans="7:7" x14ac:dyDescent="0.35">
      <c r="G128" s="113"/>
    </row>
    <row r="129" spans="7:7" x14ac:dyDescent="0.35">
      <c r="G129" s="113"/>
    </row>
    <row r="130" spans="7:7" x14ac:dyDescent="0.35">
      <c r="G130" s="113"/>
    </row>
    <row r="131" spans="7:7" x14ac:dyDescent="0.35">
      <c r="G131" s="113"/>
    </row>
    <row r="132" spans="7:7" x14ac:dyDescent="0.35">
      <c r="G132" s="113"/>
    </row>
    <row r="133" spans="7:7" x14ac:dyDescent="0.35">
      <c r="G133" s="113"/>
    </row>
    <row r="134" spans="7:7" x14ac:dyDescent="0.35">
      <c r="G134" s="113"/>
    </row>
    <row r="135" spans="7:7" x14ac:dyDescent="0.35">
      <c r="G135" s="113"/>
    </row>
    <row r="136" spans="7:7" x14ac:dyDescent="0.35">
      <c r="G136" s="113"/>
    </row>
    <row r="137" spans="7:7" x14ac:dyDescent="0.35">
      <c r="G137" s="113"/>
    </row>
    <row r="138" spans="7:7" x14ac:dyDescent="0.35">
      <c r="G138" s="113"/>
    </row>
    <row r="139" spans="7:7" x14ac:dyDescent="0.35">
      <c r="G139" s="113"/>
    </row>
  </sheetData>
  <sortState xmlns:xlrd2="http://schemas.microsoft.com/office/spreadsheetml/2017/richdata2" ref="A3:D7">
    <sortCondition ref="D8:D42"/>
  </sortState>
  <mergeCells count="1">
    <mergeCell ref="A2:D2"/>
  </mergeCells>
  <printOptions horizontalCentered="1"/>
  <pageMargins left="0.25" right="0.25" top="1.04" bottom="0.63" header="0.3" footer="0.3"/>
  <pageSetup scale="73" fitToHeight="5" orientation="landscape"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EBD9-F7ED-4C1B-A5D2-01DB0E2DA9B0}">
  <sheetPr>
    <tabColor theme="5" tint="0.59999389629810485"/>
  </sheetPr>
  <dimension ref="A1:O142"/>
  <sheetViews>
    <sheetView zoomScale="80" zoomScaleNormal="80" workbookViewId="0">
      <selection activeCell="S17" sqref="S17"/>
    </sheetView>
  </sheetViews>
  <sheetFormatPr defaultRowHeight="14.5" x14ac:dyDescent="0.35"/>
  <cols>
    <col min="1" max="1" width="38" customWidth="1"/>
    <col min="2" max="2" width="18.7265625" customWidth="1"/>
    <col min="3" max="3" width="44.1796875" bestFit="1" customWidth="1"/>
    <col min="4" max="4" width="10.54296875" customWidth="1"/>
    <col min="5" max="7" width="15.7265625" customWidth="1"/>
    <col min="8" max="8" width="1.7265625" customWidth="1"/>
    <col min="9" max="9" width="24.26953125" hidden="1" customWidth="1"/>
    <col min="10" max="10" width="8.7265625" hidden="1" customWidth="1"/>
    <col min="11" max="11" width="40.7265625" hidden="1" customWidth="1"/>
    <col min="12" max="12" width="8.7265625" hidden="1" customWidth="1"/>
    <col min="13" max="13" width="24.453125" customWidth="1"/>
    <col min="14" max="15" width="15.7265625" customWidth="1"/>
  </cols>
  <sheetData>
    <row r="1" spans="1:15" x14ac:dyDescent="0.35">
      <c r="A1" s="90" t="s">
        <v>548</v>
      </c>
      <c r="B1" s="90"/>
      <c r="H1" s="113"/>
    </row>
    <row r="2" spans="1:15" x14ac:dyDescent="0.35">
      <c r="H2" s="113"/>
    </row>
    <row r="3" spans="1:15" ht="17" x14ac:dyDescent="0.4">
      <c r="A3" s="225" t="s">
        <v>439</v>
      </c>
      <c r="B3" s="226"/>
      <c r="C3" s="226"/>
      <c r="D3" s="226"/>
      <c r="E3" s="227"/>
      <c r="F3" s="5" t="s">
        <v>712</v>
      </c>
      <c r="G3" s="5"/>
      <c r="H3" s="113"/>
      <c r="I3" s="117" t="s">
        <v>650</v>
      </c>
      <c r="J3" s="118"/>
      <c r="K3" s="118"/>
      <c r="L3" s="118"/>
      <c r="M3" s="119"/>
      <c r="N3" s="127" t="s">
        <v>761</v>
      </c>
      <c r="O3" s="5"/>
    </row>
    <row r="4" spans="1:15" ht="29" x14ac:dyDescent="0.35">
      <c r="A4" s="4" t="s">
        <v>0</v>
      </c>
      <c r="B4" s="4"/>
      <c r="C4" s="4" t="s">
        <v>1</v>
      </c>
      <c r="D4" s="4" t="s">
        <v>2</v>
      </c>
      <c r="E4" s="127" t="s">
        <v>710</v>
      </c>
      <c r="F4" s="127" t="s">
        <v>711</v>
      </c>
      <c r="G4" s="127" t="s">
        <v>713</v>
      </c>
      <c r="H4" s="113"/>
      <c r="I4" s="4" t="s">
        <v>0</v>
      </c>
      <c r="J4" s="4"/>
      <c r="K4" s="4" t="s">
        <v>1</v>
      </c>
      <c r="L4" s="4" t="s">
        <v>2</v>
      </c>
      <c r="M4" s="127" t="s">
        <v>762</v>
      </c>
      <c r="N4" s="127" t="s">
        <v>763</v>
      </c>
      <c r="O4" s="127" t="s">
        <v>764</v>
      </c>
    </row>
    <row r="5" spans="1:15" x14ac:dyDescent="0.35">
      <c r="A5" s="1" t="s">
        <v>534</v>
      </c>
      <c r="B5" s="1"/>
      <c r="C5" s="1" t="s">
        <v>598</v>
      </c>
      <c r="D5" s="1" t="s">
        <v>3</v>
      </c>
      <c r="E5" s="2">
        <v>15</v>
      </c>
      <c r="F5" s="9"/>
      <c r="G5" s="10">
        <f>F5*E5</f>
        <v>0</v>
      </c>
      <c r="H5" s="113"/>
      <c r="I5" s="1" t="s">
        <v>534</v>
      </c>
      <c r="J5" s="1"/>
      <c r="K5" s="1" t="s">
        <v>530</v>
      </c>
      <c r="L5" s="1" t="s">
        <v>3</v>
      </c>
      <c r="M5" s="218">
        <f>15+2</f>
        <v>17</v>
      </c>
      <c r="N5" s="9"/>
      <c r="O5" s="10">
        <f>N5*M5</f>
        <v>0</v>
      </c>
    </row>
    <row r="6" spans="1:15" x14ac:dyDescent="0.35">
      <c r="A6" s="1" t="s">
        <v>534</v>
      </c>
      <c r="B6" s="1"/>
      <c r="C6" s="1" t="s">
        <v>599</v>
      </c>
      <c r="D6" s="1" t="s">
        <v>3</v>
      </c>
      <c r="E6" s="2">
        <v>35</v>
      </c>
      <c r="F6" s="9"/>
      <c r="G6" s="10">
        <f>F6*E6</f>
        <v>0</v>
      </c>
      <c r="H6" s="113"/>
      <c r="I6" s="1" t="s">
        <v>534</v>
      </c>
      <c r="J6" s="1"/>
      <c r="K6" s="1" t="s">
        <v>531</v>
      </c>
      <c r="L6" s="1" t="s">
        <v>3</v>
      </c>
      <c r="M6" s="218">
        <f>35+2</f>
        <v>37</v>
      </c>
      <c r="N6" s="9"/>
      <c r="O6" s="10">
        <f>N6*M6</f>
        <v>0</v>
      </c>
    </row>
    <row r="7" spans="1:15" x14ac:dyDescent="0.35">
      <c r="A7" s="1" t="s">
        <v>534</v>
      </c>
      <c r="B7" s="1"/>
      <c r="C7" s="1" t="s">
        <v>600</v>
      </c>
      <c r="D7" s="1" t="s">
        <v>3</v>
      </c>
      <c r="E7" s="2">
        <v>25</v>
      </c>
      <c r="F7" s="9"/>
      <c r="G7" s="10">
        <f t="shared" ref="G7" si="0">F7*E7</f>
        <v>0</v>
      </c>
      <c r="H7" s="113"/>
      <c r="I7" s="1" t="s">
        <v>534</v>
      </c>
      <c r="J7" s="1"/>
      <c r="K7" s="1" t="s">
        <v>532</v>
      </c>
      <c r="L7" s="1" t="s">
        <v>3</v>
      </c>
      <c r="M7" s="218">
        <f>25+2</f>
        <v>27</v>
      </c>
      <c r="N7" s="9"/>
      <c r="O7" s="10">
        <f t="shared" ref="O7" si="1">N7*M7</f>
        <v>0</v>
      </c>
    </row>
    <row r="8" spans="1:15" x14ac:dyDescent="0.35">
      <c r="A8" s="1" t="s">
        <v>534</v>
      </c>
      <c r="B8" s="1"/>
      <c r="C8" s="1" t="s">
        <v>601</v>
      </c>
      <c r="D8" s="1" t="s">
        <v>3</v>
      </c>
      <c r="E8" s="2">
        <v>40</v>
      </c>
      <c r="F8" s="9"/>
      <c r="G8" s="10">
        <f>F8*E8</f>
        <v>0</v>
      </c>
      <c r="H8" s="113"/>
      <c r="I8" s="1" t="s">
        <v>534</v>
      </c>
      <c r="J8" s="1"/>
      <c r="K8" s="1" t="s">
        <v>533</v>
      </c>
      <c r="L8" s="1" t="s">
        <v>3</v>
      </c>
      <c r="M8" s="218">
        <f>40+2</f>
        <v>42</v>
      </c>
      <c r="N8" s="9"/>
      <c r="O8" s="10">
        <f>N8*M8</f>
        <v>0</v>
      </c>
    </row>
    <row r="9" spans="1:15" x14ac:dyDescent="0.35">
      <c r="H9" s="113"/>
      <c r="M9" s="259"/>
    </row>
    <row r="10" spans="1:15" ht="17" x14ac:dyDescent="0.4">
      <c r="A10" s="228" t="s">
        <v>11</v>
      </c>
      <c r="B10" s="229"/>
      <c r="C10" s="229"/>
      <c r="D10" s="229"/>
      <c r="E10" s="230"/>
      <c r="F10" s="5" t="s">
        <v>712</v>
      </c>
      <c r="G10" s="154"/>
      <c r="H10" s="113"/>
      <c r="I10" s="120" t="s">
        <v>654</v>
      </c>
      <c r="J10" s="121"/>
      <c r="K10" s="121"/>
      <c r="L10" s="121"/>
      <c r="M10" s="260"/>
      <c r="N10" s="127" t="s">
        <v>761</v>
      </c>
      <c r="O10" s="154"/>
    </row>
    <row r="11" spans="1:15" ht="29" x14ac:dyDescent="0.35">
      <c r="A11" s="6" t="s">
        <v>0</v>
      </c>
      <c r="B11" s="6" t="s">
        <v>549</v>
      </c>
      <c r="C11" s="6" t="s">
        <v>1</v>
      </c>
      <c r="D11" s="6" t="s">
        <v>2</v>
      </c>
      <c r="E11" s="127" t="s">
        <v>710</v>
      </c>
      <c r="F11" s="127" t="s">
        <v>711</v>
      </c>
      <c r="G11" s="127" t="s">
        <v>713</v>
      </c>
      <c r="H11" s="113"/>
      <c r="I11" s="88" t="s">
        <v>0</v>
      </c>
      <c r="J11" s="88" t="s">
        <v>549</v>
      </c>
      <c r="K11" s="88" t="s">
        <v>1</v>
      </c>
      <c r="L11" s="88" t="s">
        <v>2</v>
      </c>
      <c r="M11" s="261" t="s">
        <v>762</v>
      </c>
      <c r="N11" s="127" t="s">
        <v>763</v>
      </c>
      <c r="O11" s="127" t="s">
        <v>764</v>
      </c>
    </row>
    <row r="12" spans="1:15" x14ac:dyDescent="0.35">
      <c r="A12" s="89" t="s">
        <v>535</v>
      </c>
      <c r="B12" s="89" t="s">
        <v>550</v>
      </c>
      <c r="C12" s="89" t="s">
        <v>529</v>
      </c>
      <c r="D12" s="89" t="s">
        <v>13</v>
      </c>
      <c r="E12" s="10">
        <v>142</v>
      </c>
      <c r="F12" s="9"/>
      <c r="G12" s="10">
        <f t="shared" ref="G12" si="2">F12*E12</f>
        <v>0</v>
      </c>
      <c r="H12" s="113"/>
      <c r="I12" s="89" t="s">
        <v>535</v>
      </c>
      <c r="J12" s="89" t="s">
        <v>550</v>
      </c>
      <c r="K12" s="89" t="s">
        <v>529</v>
      </c>
      <c r="L12" s="89" t="s">
        <v>13</v>
      </c>
      <c r="M12" s="217">
        <v>142</v>
      </c>
      <c r="N12" s="9"/>
      <c r="O12" s="10">
        <f t="shared" ref="O12:O17" si="3">N12*M12</f>
        <v>0</v>
      </c>
    </row>
    <row r="13" spans="1:15" x14ac:dyDescent="0.35">
      <c r="A13" s="89" t="s">
        <v>535</v>
      </c>
      <c r="B13" s="89" t="s">
        <v>551</v>
      </c>
      <c r="C13" s="89" t="s">
        <v>529</v>
      </c>
      <c r="D13" s="89" t="s">
        <v>13</v>
      </c>
      <c r="E13" s="10">
        <v>160</v>
      </c>
      <c r="F13" s="9"/>
      <c r="G13" s="10">
        <f t="shared" ref="G13:G17" si="4">F13*E13</f>
        <v>0</v>
      </c>
      <c r="H13" s="113"/>
      <c r="I13" s="89" t="s">
        <v>535</v>
      </c>
      <c r="J13" s="89" t="s">
        <v>551</v>
      </c>
      <c r="K13" s="89" t="s">
        <v>529</v>
      </c>
      <c r="L13" s="89" t="s">
        <v>13</v>
      </c>
      <c r="M13" s="217">
        <v>160</v>
      </c>
      <c r="N13" s="9"/>
      <c r="O13" s="10">
        <f t="shared" si="3"/>
        <v>0</v>
      </c>
    </row>
    <row r="14" spans="1:15" x14ac:dyDescent="0.35">
      <c r="A14" s="89" t="s">
        <v>535</v>
      </c>
      <c r="B14" s="89" t="s">
        <v>552</v>
      </c>
      <c r="C14" s="89" t="s">
        <v>529</v>
      </c>
      <c r="D14" s="89" t="s">
        <v>13</v>
      </c>
      <c r="E14" s="10">
        <v>226</v>
      </c>
      <c r="F14" s="9"/>
      <c r="G14" s="10">
        <f t="shared" si="4"/>
        <v>0</v>
      </c>
      <c r="H14" s="113"/>
      <c r="I14" s="89" t="s">
        <v>535</v>
      </c>
      <c r="J14" s="89" t="s">
        <v>552</v>
      </c>
      <c r="K14" s="89" t="s">
        <v>529</v>
      </c>
      <c r="L14" s="89" t="s">
        <v>13</v>
      </c>
      <c r="M14" s="217">
        <v>226</v>
      </c>
      <c r="N14" s="9"/>
      <c r="O14" s="10">
        <f t="shared" si="3"/>
        <v>0</v>
      </c>
    </row>
    <row r="15" spans="1:15" x14ac:dyDescent="0.35">
      <c r="A15" s="89" t="s">
        <v>535</v>
      </c>
      <c r="B15" s="89" t="s">
        <v>553</v>
      </c>
      <c r="C15" s="89" t="s">
        <v>529</v>
      </c>
      <c r="D15" s="89" t="s">
        <v>13</v>
      </c>
      <c r="E15" s="10">
        <v>378</v>
      </c>
      <c r="F15" s="9"/>
      <c r="G15" s="10">
        <f t="shared" si="4"/>
        <v>0</v>
      </c>
      <c r="H15" s="113"/>
      <c r="I15" s="89" t="s">
        <v>535</v>
      </c>
      <c r="J15" s="89" t="s">
        <v>553</v>
      </c>
      <c r="K15" s="89" t="s">
        <v>529</v>
      </c>
      <c r="L15" s="89" t="s">
        <v>13</v>
      </c>
      <c r="M15" s="217">
        <v>378</v>
      </c>
      <c r="N15" s="9"/>
      <c r="O15" s="10">
        <f t="shared" si="3"/>
        <v>0</v>
      </c>
    </row>
    <row r="16" spans="1:15" x14ac:dyDescent="0.35">
      <c r="A16" s="89" t="s">
        <v>535</v>
      </c>
      <c r="B16" s="89" t="s">
        <v>554</v>
      </c>
      <c r="C16" s="89" t="s">
        <v>529</v>
      </c>
      <c r="D16" s="89" t="s">
        <v>13</v>
      </c>
      <c r="E16" s="10">
        <v>464</v>
      </c>
      <c r="F16" s="9"/>
      <c r="G16" s="10">
        <f t="shared" si="4"/>
        <v>0</v>
      </c>
      <c r="H16" s="113"/>
      <c r="I16" s="89" t="s">
        <v>535</v>
      </c>
      <c r="J16" s="89" t="s">
        <v>554</v>
      </c>
      <c r="K16" s="89" t="s">
        <v>529</v>
      </c>
      <c r="L16" s="89" t="s">
        <v>13</v>
      </c>
      <c r="M16" s="217">
        <v>464</v>
      </c>
      <c r="N16" s="9"/>
      <c r="O16" s="10">
        <f t="shared" si="3"/>
        <v>0</v>
      </c>
    </row>
    <row r="17" spans="1:15" x14ac:dyDescent="0.35">
      <c r="A17" s="89" t="s">
        <v>535</v>
      </c>
      <c r="B17" s="89" t="s">
        <v>555</v>
      </c>
      <c r="C17" s="89" t="s">
        <v>529</v>
      </c>
      <c r="D17" s="89" t="s">
        <v>13</v>
      </c>
      <c r="E17" s="10">
        <v>509</v>
      </c>
      <c r="F17" s="9"/>
      <c r="G17" s="10">
        <f t="shared" si="4"/>
        <v>0</v>
      </c>
      <c r="H17" s="113"/>
      <c r="I17" s="89" t="s">
        <v>535</v>
      </c>
      <c r="J17" s="89" t="s">
        <v>555</v>
      </c>
      <c r="K17" s="89" t="s">
        <v>529</v>
      </c>
      <c r="L17" s="89" t="s">
        <v>13</v>
      </c>
      <c r="M17" s="217">
        <v>509</v>
      </c>
      <c r="N17" s="9"/>
      <c r="O17" s="10">
        <f t="shared" si="3"/>
        <v>0</v>
      </c>
    </row>
    <row r="18" spans="1:15" x14ac:dyDescent="0.35">
      <c r="H18" s="113"/>
      <c r="M18" s="259"/>
    </row>
    <row r="19" spans="1:15" x14ac:dyDescent="0.35">
      <c r="H19" s="113"/>
      <c r="M19" s="259"/>
    </row>
    <row r="20" spans="1:15" ht="17" x14ac:dyDescent="0.4">
      <c r="A20" s="228" t="s">
        <v>571</v>
      </c>
      <c r="B20" s="229"/>
      <c r="C20" s="229"/>
      <c r="D20" s="229"/>
      <c r="E20" s="230"/>
      <c r="F20" s="5" t="s">
        <v>712</v>
      </c>
      <c r="G20" s="154"/>
      <c r="H20" s="113"/>
      <c r="I20" s="120" t="s">
        <v>658</v>
      </c>
      <c r="J20" s="121"/>
      <c r="K20" s="121"/>
      <c r="L20" s="121"/>
      <c r="M20" s="260"/>
      <c r="N20" s="127" t="s">
        <v>761</v>
      </c>
      <c r="O20" s="154"/>
    </row>
    <row r="21" spans="1:15" ht="29" x14ac:dyDescent="0.35">
      <c r="A21" s="6" t="s">
        <v>0</v>
      </c>
      <c r="B21" s="6"/>
      <c r="C21" s="6" t="s">
        <v>1</v>
      </c>
      <c r="D21" s="6" t="s">
        <v>2</v>
      </c>
      <c r="E21" s="127" t="s">
        <v>710</v>
      </c>
      <c r="F21" s="127" t="s">
        <v>711</v>
      </c>
      <c r="G21" s="127" t="s">
        <v>713</v>
      </c>
      <c r="H21" s="113"/>
      <c r="I21" s="88" t="s">
        <v>0</v>
      </c>
      <c r="J21" s="88"/>
      <c r="K21" s="88" t="s">
        <v>1</v>
      </c>
      <c r="L21" s="88" t="s">
        <v>2</v>
      </c>
      <c r="M21" s="261" t="s">
        <v>762</v>
      </c>
      <c r="N21" s="127" t="s">
        <v>763</v>
      </c>
      <c r="O21" s="127" t="s">
        <v>764</v>
      </c>
    </row>
    <row r="22" spans="1:15" x14ac:dyDescent="0.35">
      <c r="A22" s="89" t="s">
        <v>824</v>
      </c>
      <c r="B22" s="89"/>
      <c r="C22" s="89" t="s">
        <v>804</v>
      </c>
      <c r="D22" s="89" t="s">
        <v>13</v>
      </c>
      <c r="E22" s="258"/>
      <c r="F22" s="9"/>
      <c r="G22" s="10">
        <f t="shared" ref="G22" si="5">F22*E22</f>
        <v>0</v>
      </c>
      <c r="H22" s="113"/>
      <c r="I22" s="89" t="s">
        <v>557</v>
      </c>
      <c r="J22" s="89" t="s">
        <v>550</v>
      </c>
      <c r="K22" s="89" t="s">
        <v>537</v>
      </c>
      <c r="L22" s="89" t="s">
        <v>13</v>
      </c>
      <c r="M22" s="217">
        <v>1966.12</v>
      </c>
      <c r="N22" s="9"/>
      <c r="O22" s="10">
        <f t="shared" ref="O22:O29" si="6">N22*M22</f>
        <v>0</v>
      </c>
    </row>
    <row r="23" spans="1:15" x14ac:dyDescent="0.35">
      <c r="A23" s="89" t="s">
        <v>824</v>
      </c>
      <c r="B23" s="89"/>
      <c r="C23" s="89" t="s">
        <v>805</v>
      </c>
      <c r="D23" s="89" t="s">
        <v>13</v>
      </c>
      <c r="E23" s="258"/>
      <c r="F23" s="9"/>
      <c r="G23" s="10">
        <f t="shared" ref="G23:G29" si="7">F23*E23</f>
        <v>0</v>
      </c>
      <c r="H23" s="113"/>
      <c r="I23" s="89" t="s">
        <v>557</v>
      </c>
      <c r="J23" s="89" t="s">
        <v>551</v>
      </c>
      <c r="K23" s="89" t="s">
        <v>537</v>
      </c>
      <c r="L23" s="89" t="s">
        <v>13</v>
      </c>
      <c r="M23" s="217">
        <v>1835.82</v>
      </c>
      <c r="N23" s="9"/>
      <c r="O23" s="10">
        <f t="shared" si="6"/>
        <v>0</v>
      </c>
    </row>
    <row r="24" spans="1:15" x14ac:dyDescent="0.35">
      <c r="A24" s="89" t="s">
        <v>824</v>
      </c>
      <c r="B24" s="89"/>
      <c r="C24" s="89" t="s">
        <v>806</v>
      </c>
      <c r="D24" s="89" t="s">
        <v>13</v>
      </c>
      <c r="E24" s="258"/>
      <c r="F24" s="9"/>
      <c r="G24" s="10">
        <f t="shared" si="7"/>
        <v>0</v>
      </c>
      <c r="H24" s="113"/>
      <c r="I24" s="89" t="s">
        <v>557</v>
      </c>
      <c r="J24" s="89" t="s">
        <v>552</v>
      </c>
      <c r="K24" s="89" t="s">
        <v>537</v>
      </c>
      <c r="L24" s="89" t="s">
        <v>13</v>
      </c>
      <c r="M24" s="217">
        <v>1712.93</v>
      </c>
      <c r="N24" s="9"/>
      <c r="O24" s="10">
        <f t="shared" si="6"/>
        <v>0</v>
      </c>
    </row>
    <row r="25" spans="1:15" x14ac:dyDescent="0.35">
      <c r="A25" s="89" t="s">
        <v>824</v>
      </c>
      <c r="B25" s="89"/>
      <c r="C25" s="89" t="s">
        <v>807</v>
      </c>
      <c r="D25" s="89" t="s">
        <v>13</v>
      </c>
      <c r="E25" s="258"/>
      <c r="F25" s="9"/>
      <c r="G25" s="10">
        <f t="shared" si="7"/>
        <v>0</v>
      </c>
      <c r="H25" s="113"/>
      <c r="I25" s="89" t="s">
        <v>557</v>
      </c>
      <c r="J25" s="89" t="s">
        <v>553</v>
      </c>
      <c r="K25" s="89" t="s">
        <v>537</v>
      </c>
      <c r="L25" s="89" t="s">
        <v>13</v>
      </c>
      <c r="M25" s="217">
        <v>1448.39</v>
      </c>
      <c r="N25" s="9"/>
      <c r="O25" s="10">
        <f t="shared" si="6"/>
        <v>0</v>
      </c>
    </row>
    <row r="26" spans="1:15" x14ac:dyDescent="0.35">
      <c r="A26" s="89" t="s">
        <v>824</v>
      </c>
      <c r="B26" s="89"/>
      <c r="C26" s="89" t="s">
        <v>812</v>
      </c>
      <c r="D26" s="89" t="s">
        <v>13</v>
      </c>
      <c r="E26" s="258"/>
      <c r="F26" s="9"/>
      <c r="G26" s="10">
        <f t="shared" ref="G26:G28" si="8">F26*E26</f>
        <v>0</v>
      </c>
      <c r="H26" s="113"/>
      <c r="I26" s="89" t="s">
        <v>557</v>
      </c>
      <c r="J26" s="89" t="s">
        <v>553</v>
      </c>
      <c r="K26" s="89" t="s">
        <v>537</v>
      </c>
      <c r="L26" s="89" t="s">
        <v>13</v>
      </c>
      <c r="M26" s="217">
        <v>3043.34</v>
      </c>
      <c r="N26" s="9"/>
      <c r="O26" s="10">
        <f t="shared" ref="O26:O28" si="9">N26*M26</f>
        <v>0</v>
      </c>
    </row>
    <row r="27" spans="1:15" x14ac:dyDescent="0.35">
      <c r="A27" s="89" t="s">
        <v>824</v>
      </c>
      <c r="B27" s="89"/>
      <c r="C27" s="89" t="s">
        <v>808</v>
      </c>
      <c r="D27" s="89" t="s">
        <v>13</v>
      </c>
      <c r="E27" s="258"/>
      <c r="F27" s="9"/>
      <c r="G27" s="10">
        <f t="shared" si="8"/>
        <v>0</v>
      </c>
      <c r="H27" s="113"/>
      <c r="I27" s="89"/>
      <c r="J27" s="89"/>
      <c r="K27" s="89"/>
      <c r="L27" s="89"/>
      <c r="M27" s="217">
        <v>2633.84</v>
      </c>
      <c r="N27" s="9"/>
      <c r="O27" s="10">
        <f t="shared" si="9"/>
        <v>0</v>
      </c>
    </row>
    <row r="28" spans="1:15" x14ac:dyDescent="0.35">
      <c r="A28" s="89" t="s">
        <v>824</v>
      </c>
      <c r="B28" s="89"/>
      <c r="C28" s="89" t="s">
        <v>809</v>
      </c>
      <c r="D28" s="89" t="s">
        <v>13</v>
      </c>
      <c r="E28" s="258"/>
      <c r="F28" s="9"/>
      <c r="G28" s="10">
        <f t="shared" si="8"/>
        <v>0</v>
      </c>
      <c r="H28" s="113"/>
      <c r="I28" s="89"/>
      <c r="J28" s="89"/>
      <c r="K28" s="89"/>
      <c r="L28" s="89"/>
      <c r="M28" s="217">
        <v>2458.16</v>
      </c>
      <c r="N28" s="9"/>
      <c r="O28" s="10">
        <f t="shared" si="9"/>
        <v>0</v>
      </c>
    </row>
    <row r="29" spans="1:15" x14ac:dyDescent="0.35">
      <c r="A29" s="89" t="s">
        <v>824</v>
      </c>
      <c r="B29" s="89"/>
      <c r="C29" s="89" t="s">
        <v>810</v>
      </c>
      <c r="D29" s="89" t="s">
        <v>13</v>
      </c>
      <c r="E29" s="258"/>
      <c r="F29" s="9"/>
      <c r="G29" s="10">
        <f t="shared" si="7"/>
        <v>0</v>
      </c>
      <c r="H29" s="113"/>
      <c r="I29" s="89" t="s">
        <v>557</v>
      </c>
      <c r="J29" s="89" t="s">
        <v>554</v>
      </c>
      <c r="K29" s="89" t="s">
        <v>537</v>
      </c>
      <c r="L29" s="89" t="s">
        <v>13</v>
      </c>
      <c r="M29" s="217">
        <v>2282.09</v>
      </c>
      <c r="N29" s="9"/>
      <c r="O29" s="10">
        <f t="shared" si="6"/>
        <v>0</v>
      </c>
    </row>
    <row r="30" spans="1:15" x14ac:dyDescent="0.35">
      <c r="A30" s="89" t="s">
        <v>824</v>
      </c>
      <c r="B30" s="89"/>
      <c r="C30" s="89" t="s">
        <v>811</v>
      </c>
      <c r="D30" s="89" t="s">
        <v>13</v>
      </c>
      <c r="E30" s="258"/>
      <c r="F30" s="9"/>
      <c r="G30" s="10">
        <f t="shared" ref="G30" si="10">F30*E30</f>
        <v>0</v>
      </c>
      <c r="H30" s="113"/>
      <c r="I30" s="89" t="s">
        <v>557</v>
      </c>
      <c r="J30" s="89" t="s">
        <v>555</v>
      </c>
      <c r="K30" s="89" t="s">
        <v>537</v>
      </c>
      <c r="L30" s="89" t="s">
        <v>13</v>
      </c>
      <c r="M30" s="217">
        <v>1931.34</v>
      </c>
      <c r="N30" s="9"/>
      <c r="O30" s="10">
        <f t="shared" ref="O30" si="11">N30*M30</f>
        <v>0</v>
      </c>
    </row>
    <row r="31" spans="1:15" x14ac:dyDescent="0.35">
      <c r="H31" s="113"/>
    </row>
    <row r="32" spans="1:15" ht="17" hidden="1" x14ac:dyDescent="0.4">
      <c r="A32" s="228" t="s">
        <v>578</v>
      </c>
      <c r="B32" s="229"/>
      <c r="C32" s="229"/>
      <c r="D32" s="229"/>
      <c r="E32" s="230"/>
      <c r="F32" s="5" t="s">
        <v>712</v>
      </c>
      <c r="G32" s="154"/>
      <c r="H32" s="113"/>
      <c r="I32" s="228" t="s">
        <v>578</v>
      </c>
      <c r="J32" s="229"/>
      <c r="K32" s="229"/>
      <c r="L32" s="229"/>
      <c r="M32" s="230"/>
      <c r="N32" s="127" t="s">
        <v>761</v>
      </c>
      <c r="O32" s="154"/>
    </row>
    <row r="33" spans="1:15" ht="29" hidden="1" x14ac:dyDescent="0.35">
      <c r="A33" s="6" t="s">
        <v>0</v>
      </c>
      <c r="B33" s="6"/>
      <c r="C33" s="6" t="s">
        <v>1</v>
      </c>
      <c r="D33" s="6" t="s">
        <v>2</v>
      </c>
      <c r="E33" s="127" t="s">
        <v>710</v>
      </c>
      <c r="F33" s="127" t="s">
        <v>711</v>
      </c>
      <c r="G33" s="127" t="s">
        <v>713</v>
      </c>
      <c r="H33" s="113"/>
      <c r="I33" s="6" t="s">
        <v>0</v>
      </c>
      <c r="J33" s="6"/>
      <c r="K33" s="6" t="s">
        <v>1</v>
      </c>
      <c r="L33" s="6" t="s">
        <v>2</v>
      </c>
      <c r="M33" s="127" t="s">
        <v>762</v>
      </c>
      <c r="N33" s="127" t="s">
        <v>763</v>
      </c>
      <c r="O33" s="127" t="s">
        <v>764</v>
      </c>
    </row>
    <row r="34" spans="1:15" hidden="1" x14ac:dyDescent="0.35">
      <c r="A34" t="s">
        <v>579</v>
      </c>
      <c r="B34" t="s">
        <v>579</v>
      </c>
      <c r="C34" t="s">
        <v>478</v>
      </c>
      <c r="D34" t="s">
        <v>479</v>
      </c>
      <c r="E34" s="10">
        <f>8526/12</f>
        <v>710.5</v>
      </c>
      <c r="F34" s="9"/>
      <c r="G34" s="10">
        <f t="shared" ref="G34:G35" si="12">F34*E34</f>
        <v>0</v>
      </c>
      <c r="H34" s="113"/>
      <c r="I34" t="s">
        <v>579</v>
      </c>
      <c r="J34" t="s">
        <v>579</v>
      </c>
      <c r="K34" t="s">
        <v>478</v>
      </c>
      <c r="L34" t="s">
        <v>479</v>
      </c>
      <c r="M34" s="10">
        <f>8526/12</f>
        <v>710.5</v>
      </c>
      <c r="N34" s="9"/>
      <c r="O34" s="10">
        <f t="shared" ref="O34:O35" si="13">N34*M34</f>
        <v>0</v>
      </c>
    </row>
    <row r="35" spans="1:15" hidden="1" x14ac:dyDescent="0.35">
      <c r="A35" t="s">
        <v>580</v>
      </c>
      <c r="B35" t="s">
        <v>580</v>
      </c>
      <c r="C35" t="s">
        <v>480</v>
      </c>
      <c r="D35" t="s">
        <v>479</v>
      </c>
      <c r="E35" s="10">
        <f>22916/12</f>
        <v>1909.6666666666667</v>
      </c>
      <c r="F35" s="9"/>
      <c r="G35" s="10">
        <f t="shared" si="12"/>
        <v>0</v>
      </c>
      <c r="H35" s="113"/>
      <c r="I35" t="s">
        <v>580</v>
      </c>
      <c r="J35" t="s">
        <v>580</v>
      </c>
      <c r="K35" t="s">
        <v>480</v>
      </c>
      <c r="L35" t="s">
        <v>479</v>
      </c>
      <c r="M35" s="10">
        <f>22916/12</f>
        <v>1909.6666666666667</v>
      </c>
      <c r="N35" s="9"/>
      <c r="O35" s="10">
        <f t="shared" si="13"/>
        <v>0</v>
      </c>
    </row>
    <row r="36" spans="1:15" x14ac:dyDescent="0.35">
      <c r="H36" s="113"/>
    </row>
    <row r="37" spans="1:15" x14ac:dyDescent="0.35">
      <c r="H37" s="113"/>
    </row>
    <row r="38" spans="1:15" x14ac:dyDescent="0.35">
      <c r="H38" s="113"/>
    </row>
    <row r="39" spans="1:15" x14ac:dyDescent="0.35">
      <c r="H39" s="113"/>
    </row>
    <row r="40" spans="1:15" x14ac:dyDescent="0.35">
      <c r="H40" s="113"/>
      <c r="O40" s="132"/>
    </row>
    <row r="41" spans="1:15" x14ac:dyDescent="0.35">
      <c r="H41" s="113"/>
    </row>
    <row r="42" spans="1:15" x14ac:dyDescent="0.35">
      <c r="H42" s="113"/>
    </row>
    <row r="43" spans="1:15" x14ac:dyDescent="0.35">
      <c r="H43" s="113"/>
    </row>
    <row r="44" spans="1:15" x14ac:dyDescent="0.35">
      <c r="H44" s="113"/>
    </row>
    <row r="45" spans="1:15" x14ac:dyDescent="0.35">
      <c r="H45" s="113"/>
    </row>
    <row r="46" spans="1:15" x14ac:dyDescent="0.35">
      <c r="H46" s="113"/>
    </row>
    <row r="47" spans="1:15" x14ac:dyDescent="0.35">
      <c r="H47" s="113"/>
    </row>
    <row r="48" spans="1:15" x14ac:dyDescent="0.35">
      <c r="H48" s="113"/>
    </row>
    <row r="49" spans="8:8" x14ac:dyDescent="0.35">
      <c r="H49" s="113"/>
    </row>
    <row r="50" spans="8:8" x14ac:dyDescent="0.35">
      <c r="H50" s="113"/>
    </row>
    <row r="51" spans="8:8" x14ac:dyDescent="0.35">
      <c r="H51" s="113"/>
    </row>
    <row r="52" spans="8:8" x14ac:dyDescent="0.35">
      <c r="H52" s="113"/>
    </row>
    <row r="53" spans="8:8" x14ac:dyDescent="0.35">
      <c r="H53" s="113"/>
    </row>
    <row r="54" spans="8:8" x14ac:dyDescent="0.35">
      <c r="H54" s="113"/>
    </row>
    <row r="55" spans="8:8" x14ac:dyDescent="0.35">
      <c r="H55" s="113"/>
    </row>
    <row r="56" spans="8:8" x14ac:dyDescent="0.35">
      <c r="H56" s="113"/>
    </row>
    <row r="57" spans="8:8" x14ac:dyDescent="0.35">
      <c r="H57" s="113"/>
    </row>
    <row r="58" spans="8:8" x14ac:dyDescent="0.35">
      <c r="H58" s="113"/>
    </row>
    <row r="59" spans="8:8" x14ac:dyDescent="0.35">
      <c r="H59" s="113"/>
    </row>
    <row r="60" spans="8:8" x14ac:dyDescent="0.35">
      <c r="H60" s="113"/>
    </row>
    <row r="61" spans="8:8" x14ac:dyDescent="0.35">
      <c r="H61" s="113"/>
    </row>
    <row r="62" spans="8:8" x14ac:dyDescent="0.35">
      <c r="H62" s="113"/>
    </row>
    <row r="63" spans="8:8" x14ac:dyDescent="0.35">
      <c r="H63" s="113"/>
    </row>
    <row r="64" spans="8:8" x14ac:dyDescent="0.35">
      <c r="H64" s="113"/>
    </row>
    <row r="65" spans="8:8" x14ac:dyDescent="0.35">
      <c r="H65" s="113"/>
    </row>
    <row r="66" spans="8:8" x14ac:dyDescent="0.35">
      <c r="H66" s="113"/>
    </row>
    <row r="67" spans="8:8" x14ac:dyDescent="0.35">
      <c r="H67" s="113"/>
    </row>
    <row r="68" spans="8:8" x14ac:dyDescent="0.35">
      <c r="H68" s="113"/>
    </row>
    <row r="69" spans="8:8" x14ac:dyDescent="0.35">
      <c r="H69" s="113"/>
    </row>
    <row r="70" spans="8:8" x14ac:dyDescent="0.35">
      <c r="H70" s="113"/>
    </row>
    <row r="71" spans="8:8" x14ac:dyDescent="0.35">
      <c r="H71" s="113"/>
    </row>
    <row r="72" spans="8:8" x14ac:dyDescent="0.35">
      <c r="H72" s="113"/>
    </row>
    <row r="73" spans="8:8" x14ac:dyDescent="0.35">
      <c r="H73" s="113"/>
    </row>
    <row r="74" spans="8:8" x14ac:dyDescent="0.35">
      <c r="H74" s="113"/>
    </row>
    <row r="75" spans="8:8" x14ac:dyDescent="0.35">
      <c r="H75" s="113"/>
    </row>
    <row r="76" spans="8:8" x14ac:dyDescent="0.35">
      <c r="H76" s="113"/>
    </row>
    <row r="77" spans="8:8" x14ac:dyDescent="0.35">
      <c r="H77" s="113"/>
    </row>
    <row r="78" spans="8:8" x14ac:dyDescent="0.35">
      <c r="H78" s="113"/>
    </row>
    <row r="79" spans="8:8" x14ac:dyDescent="0.35">
      <c r="H79" s="113"/>
    </row>
    <row r="80" spans="8:8" x14ac:dyDescent="0.35">
      <c r="H80" s="113"/>
    </row>
    <row r="81" spans="8:8" x14ac:dyDescent="0.35">
      <c r="H81" s="113"/>
    </row>
    <row r="82" spans="8:8" x14ac:dyDescent="0.35">
      <c r="H82" s="113"/>
    </row>
    <row r="83" spans="8:8" x14ac:dyDescent="0.35">
      <c r="H83" s="113"/>
    </row>
    <row r="84" spans="8:8" x14ac:dyDescent="0.35">
      <c r="H84" s="113"/>
    </row>
    <row r="85" spans="8:8" x14ac:dyDescent="0.35">
      <c r="H85" s="113"/>
    </row>
    <row r="86" spans="8:8" x14ac:dyDescent="0.35">
      <c r="H86" s="113"/>
    </row>
    <row r="87" spans="8:8" x14ac:dyDescent="0.35">
      <c r="H87" s="113"/>
    </row>
    <row r="88" spans="8:8" x14ac:dyDescent="0.35">
      <c r="H88" s="113"/>
    </row>
    <row r="89" spans="8:8" x14ac:dyDescent="0.35">
      <c r="H89" s="113"/>
    </row>
    <row r="90" spans="8:8" x14ac:dyDescent="0.35">
      <c r="H90" s="113"/>
    </row>
    <row r="91" spans="8:8" x14ac:dyDescent="0.35">
      <c r="H91" s="113"/>
    </row>
    <row r="92" spans="8:8" x14ac:dyDescent="0.35">
      <c r="H92" s="113"/>
    </row>
    <row r="93" spans="8:8" x14ac:dyDescent="0.35">
      <c r="H93" s="113"/>
    </row>
    <row r="94" spans="8:8" x14ac:dyDescent="0.35">
      <c r="H94" s="113"/>
    </row>
    <row r="95" spans="8:8" x14ac:dyDescent="0.35">
      <c r="H95" s="113"/>
    </row>
    <row r="96" spans="8:8" x14ac:dyDescent="0.35">
      <c r="H96" s="113"/>
    </row>
    <row r="97" spans="8:8" x14ac:dyDescent="0.35">
      <c r="H97" s="113"/>
    </row>
    <row r="98" spans="8:8" x14ac:dyDescent="0.35">
      <c r="H98" s="113"/>
    </row>
    <row r="99" spans="8:8" x14ac:dyDescent="0.35">
      <c r="H99" s="113"/>
    </row>
    <row r="100" spans="8:8" x14ac:dyDescent="0.35">
      <c r="H100" s="113"/>
    </row>
    <row r="101" spans="8:8" x14ac:dyDescent="0.35">
      <c r="H101" s="113"/>
    </row>
    <row r="102" spans="8:8" x14ac:dyDescent="0.35">
      <c r="H102" s="113"/>
    </row>
    <row r="103" spans="8:8" x14ac:dyDescent="0.35">
      <c r="H103" s="113"/>
    </row>
    <row r="104" spans="8:8" x14ac:dyDescent="0.35">
      <c r="H104" s="113"/>
    </row>
    <row r="105" spans="8:8" x14ac:dyDescent="0.35">
      <c r="H105" s="113"/>
    </row>
    <row r="106" spans="8:8" x14ac:dyDescent="0.35">
      <c r="H106" s="113"/>
    </row>
    <row r="107" spans="8:8" x14ac:dyDescent="0.35">
      <c r="H107" s="113"/>
    </row>
    <row r="108" spans="8:8" x14ac:dyDescent="0.35">
      <c r="H108" s="113"/>
    </row>
    <row r="109" spans="8:8" x14ac:dyDescent="0.35">
      <c r="H109" s="113"/>
    </row>
    <row r="110" spans="8:8" x14ac:dyDescent="0.35">
      <c r="H110" s="113"/>
    </row>
    <row r="111" spans="8:8" x14ac:dyDescent="0.35">
      <c r="H111" s="113"/>
    </row>
    <row r="112" spans="8:8" x14ac:dyDescent="0.35">
      <c r="H112" s="113"/>
    </row>
    <row r="113" spans="8:8" x14ac:dyDescent="0.35">
      <c r="H113" s="113"/>
    </row>
    <row r="114" spans="8:8" x14ac:dyDescent="0.35">
      <c r="H114" s="113"/>
    </row>
    <row r="115" spans="8:8" x14ac:dyDescent="0.35">
      <c r="H115" s="113"/>
    </row>
    <row r="116" spans="8:8" x14ac:dyDescent="0.35">
      <c r="H116" s="113"/>
    </row>
    <row r="117" spans="8:8" x14ac:dyDescent="0.35">
      <c r="H117" s="113"/>
    </row>
    <row r="118" spans="8:8" x14ac:dyDescent="0.35">
      <c r="H118" s="113"/>
    </row>
    <row r="119" spans="8:8" x14ac:dyDescent="0.35">
      <c r="H119" s="113"/>
    </row>
    <row r="120" spans="8:8" x14ac:dyDescent="0.35">
      <c r="H120" s="113"/>
    </row>
    <row r="121" spans="8:8" x14ac:dyDescent="0.35">
      <c r="H121" s="113"/>
    </row>
    <row r="122" spans="8:8" x14ac:dyDescent="0.35">
      <c r="H122" s="113"/>
    </row>
    <row r="123" spans="8:8" x14ac:dyDescent="0.35">
      <c r="H123" s="113"/>
    </row>
    <row r="124" spans="8:8" x14ac:dyDescent="0.35">
      <c r="H124" s="113"/>
    </row>
    <row r="125" spans="8:8" x14ac:dyDescent="0.35">
      <c r="H125" s="113"/>
    </row>
    <row r="126" spans="8:8" x14ac:dyDescent="0.35">
      <c r="H126" s="113"/>
    </row>
    <row r="127" spans="8:8" x14ac:dyDescent="0.35">
      <c r="H127" s="113"/>
    </row>
    <row r="128" spans="8:8" x14ac:dyDescent="0.35">
      <c r="H128" s="113"/>
    </row>
    <row r="129" spans="8:8" x14ac:dyDescent="0.35">
      <c r="H129" s="113"/>
    </row>
    <row r="130" spans="8:8" x14ac:dyDescent="0.35">
      <c r="H130" s="113"/>
    </row>
    <row r="131" spans="8:8" x14ac:dyDescent="0.35">
      <c r="H131" s="113"/>
    </row>
    <row r="132" spans="8:8" x14ac:dyDescent="0.35">
      <c r="H132" s="113"/>
    </row>
    <row r="133" spans="8:8" x14ac:dyDescent="0.35">
      <c r="H133" s="113"/>
    </row>
    <row r="134" spans="8:8" x14ac:dyDescent="0.35">
      <c r="H134" s="113"/>
    </row>
    <row r="135" spans="8:8" x14ac:dyDescent="0.35">
      <c r="H135" s="113"/>
    </row>
    <row r="136" spans="8:8" x14ac:dyDescent="0.35">
      <c r="H136" s="113"/>
    </row>
    <row r="137" spans="8:8" x14ac:dyDescent="0.35">
      <c r="H137" s="113"/>
    </row>
    <row r="138" spans="8:8" x14ac:dyDescent="0.35">
      <c r="H138" s="113"/>
    </row>
    <row r="139" spans="8:8" x14ac:dyDescent="0.35">
      <c r="H139" s="113"/>
    </row>
    <row r="140" spans="8:8" x14ac:dyDescent="0.35">
      <c r="H140" s="113"/>
    </row>
    <row r="141" spans="8:8" x14ac:dyDescent="0.35">
      <c r="H141" s="113"/>
    </row>
    <row r="142" spans="8:8" x14ac:dyDescent="0.35">
      <c r="H142" s="113"/>
    </row>
  </sheetData>
  <mergeCells count="5">
    <mergeCell ref="A3:E3"/>
    <mergeCell ref="A10:E10"/>
    <mergeCell ref="A20:E20"/>
    <mergeCell ref="A32:E32"/>
    <mergeCell ref="I32:M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C5B7-DA95-489D-AFD7-104CD4B67A53}">
  <sheetPr>
    <tabColor rgb="FF7030A0"/>
    <pageSetUpPr fitToPage="1"/>
  </sheetPr>
  <dimension ref="B1:Y79"/>
  <sheetViews>
    <sheetView showGridLines="0" zoomScale="85" zoomScaleNormal="85" workbookViewId="0">
      <selection activeCell="R20" sqref="R20"/>
    </sheetView>
  </sheetViews>
  <sheetFormatPr defaultColWidth="9.26953125" defaultRowHeight="14.5" x14ac:dyDescent="0.35"/>
  <cols>
    <col min="1" max="1" width="3.54296875" style="7" customWidth="1"/>
    <col min="2" max="2" width="4.453125" style="7" customWidth="1"/>
    <col min="3" max="3" width="19.26953125" style="7" bestFit="1" customWidth="1"/>
    <col min="4" max="4" width="53.26953125" style="7" customWidth="1"/>
    <col min="5" max="5" width="15.7265625" style="7" customWidth="1"/>
    <col min="6" max="6" width="25.26953125" style="7" customWidth="1"/>
    <col min="7" max="7" width="15.7265625" style="7" customWidth="1"/>
    <col min="8" max="8" width="1.7265625" style="7" customWidth="1"/>
    <col min="9" max="11" width="15.7265625" style="7" customWidth="1"/>
    <col min="12" max="12" width="1.7265625" style="7" customWidth="1"/>
    <col min="13" max="13" width="18.7265625" style="7" hidden="1" customWidth="1"/>
    <col min="14" max="15" width="36.7265625" style="7" hidden="1" customWidth="1"/>
    <col min="16" max="18" width="15.7265625" style="7" customWidth="1"/>
    <col min="19" max="19" width="1.7265625" style="7" customWidth="1"/>
    <col min="20" max="22" width="15.7265625" style="7" customWidth="1"/>
    <col min="23" max="24" width="9.26953125" style="7"/>
    <col min="25" max="25" width="11.54296875" style="7" bestFit="1" customWidth="1"/>
    <col min="26" max="16384" width="9.26953125" style="7"/>
  </cols>
  <sheetData>
    <row r="1" spans="2:22" ht="15" customHeight="1" thickBot="1" x14ac:dyDescent="0.4">
      <c r="B1" s="239" t="s">
        <v>767</v>
      </c>
      <c r="C1" s="240"/>
      <c r="D1" s="240"/>
      <c r="E1" s="243" t="s">
        <v>757</v>
      </c>
      <c r="F1" s="244"/>
      <c r="G1" s="245"/>
      <c r="H1" s="11"/>
      <c r="I1" s="246" t="s">
        <v>758</v>
      </c>
      <c r="J1" s="247"/>
      <c r="K1" s="248"/>
      <c r="L1" s="131"/>
      <c r="M1" s="239" t="s">
        <v>659</v>
      </c>
      <c r="N1" s="240"/>
      <c r="O1" s="240"/>
      <c r="P1" s="233" t="s">
        <v>765</v>
      </c>
      <c r="Q1" s="234"/>
      <c r="R1" s="235"/>
      <c r="S1" s="11"/>
      <c r="T1" s="233" t="s">
        <v>766</v>
      </c>
      <c r="U1" s="234"/>
      <c r="V1" s="235"/>
    </row>
    <row r="2" spans="2:22" ht="29.5" thickBot="1" x14ac:dyDescent="0.4">
      <c r="B2" s="241"/>
      <c r="C2" s="242"/>
      <c r="D2" s="242"/>
      <c r="E2" s="155" t="s">
        <v>572</v>
      </c>
      <c r="F2" s="156" t="s">
        <v>573</v>
      </c>
      <c r="G2" s="156" t="s">
        <v>574</v>
      </c>
      <c r="H2" s="12"/>
      <c r="I2" s="157" t="s">
        <v>575</v>
      </c>
      <c r="J2" s="156" t="s">
        <v>576</v>
      </c>
      <c r="K2" s="156" t="s">
        <v>577</v>
      </c>
      <c r="L2" s="131"/>
      <c r="M2" s="241"/>
      <c r="N2" s="242"/>
      <c r="O2" s="242"/>
      <c r="P2" s="130" t="s">
        <v>572</v>
      </c>
      <c r="Q2" s="130" t="s">
        <v>573</v>
      </c>
      <c r="R2" s="130" t="s">
        <v>574</v>
      </c>
      <c r="S2" s="12"/>
      <c r="T2" s="129" t="s">
        <v>575</v>
      </c>
      <c r="U2" s="130" t="s">
        <v>576</v>
      </c>
      <c r="V2" s="130" t="s">
        <v>577</v>
      </c>
    </row>
    <row r="3" spans="2:22" x14ac:dyDescent="0.35">
      <c r="B3" s="13" t="s">
        <v>436</v>
      </c>
      <c r="C3" s="14"/>
      <c r="D3" s="15"/>
      <c r="E3" s="16"/>
      <c r="F3" s="17"/>
      <c r="G3" s="18"/>
      <c r="H3" s="19"/>
      <c r="I3" s="20"/>
      <c r="J3" s="21"/>
      <c r="K3" s="22"/>
      <c r="L3" s="131"/>
      <c r="M3" s="13" t="s">
        <v>436</v>
      </c>
      <c r="N3" s="14"/>
      <c r="O3" s="15"/>
      <c r="P3" s="16"/>
      <c r="Q3" s="17"/>
      <c r="R3" s="18"/>
      <c r="S3" s="19"/>
      <c r="T3" s="20"/>
      <c r="U3" s="21"/>
      <c r="V3" s="22"/>
    </row>
    <row r="4" spans="2:22" x14ac:dyDescent="0.35">
      <c r="B4" s="23"/>
      <c r="C4" s="21" t="s">
        <v>439</v>
      </c>
      <c r="D4" s="21"/>
      <c r="E4" s="24"/>
      <c r="F4" s="20"/>
      <c r="G4" s="25"/>
      <c r="H4" s="26"/>
      <c r="I4" s="20"/>
      <c r="J4" s="21"/>
      <c r="K4" s="22"/>
      <c r="L4" s="131"/>
      <c r="M4" s="23"/>
      <c r="N4" s="21" t="s">
        <v>439</v>
      </c>
      <c r="O4" s="21"/>
      <c r="P4" s="24"/>
      <c r="Q4" s="20"/>
      <c r="R4" s="25"/>
      <c r="S4" s="26"/>
      <c r="T4" s="20"/>
      <c r="U4" s="21"/>
      <c r="V4" s="22"/>
    </row>
    <row r="5" spans="2:22" x14ac:dyDescent="0.35">
      <c r="B5" s="23"/>
      <c r="C5" s="21"/>
      <c r="D5" s="21" t="s">
        <v>534</v>
      </c>
      <c r="E5" s="27">
        <f>SUMIF('Step 5 Hardware'!A5:A8,'Step 6 Summary'!D5,'Step 5 Hardware'!G5:G8)</f>
        <v>0</v>
      </c>
      <c r="F5" s="28">
        <f>E5*IF(ISNA(VLOOKUP(D5,'GTA ADMIN FEE (HIDDEN TAB)'!$B$2:$C$49,2,FALSE)),0,(VLOOKUP(D5,'GTA ADMIN FEE (HIDDEN TAB)'!$B$2:$C$49,2,FALSE)))</f>
        <v>0</v>
      </c>
      <c r="G5" s="29">
        <f>E5+F5</f>
        <v>0</v>
      </c>
      <c r="H5" s="26"/>
      <c r="I5" s="28">
        <f>E5*12</f>
        <v>0</v>
      </c>
      <c r="J5" s="28">
        <f t="shared" ref="J5" si="0">F5*12</f>
        <v>0</v>
      </c>
      <c r="K5" s="31">
        <f t="shared" ref="K5" si="1">G5*12</f>
        <v>0</v>
      </c>
      <c r="L5" s="131"/>
      <c r="M5" s="23"/>
      <c r="N5" s="21"/>
      <c r="O5" s="21" t="s">
        <v>534</v>
      </c>
      <c r="P5" s="27">
        <f>SUMIF('Step 5 Hardware'!I5:I8,'Step 6 Summary'!O5,'Step 5 Hardware'!O5:O8)</f>
        <v>0</v>
      </c>
      <c r="Q5" s="28">
        <f>P5*IF(ISNA(VLOOKUP(O5,'GTA ADMIN FEE (HIDDEN TAB)'!$B$2:$C$49,2,FALSE)),0,(VLOOKUP(O5,'GTA ADMIN FEE (HIDDEN TAB)'!$B$2:$C$49,2,FALSE)))</f>
        <v>0</v>
      </c>
      <c r="R5" s="29">
        <f>P5+Q5</f>
        <v>0</v>
      </c>
      <c r="S5" s="26"/>
      <c r="T5" s="28">
        <f>P5*12</f>
        <v>0</v>
      </c>
      <c r="U5" s="28">
        <f t="shared" ref="U5:U9" si="2">Q5*12</f>
        <v>0</v>
      </c>
      <c r="V5" s="31">
        <f t="shared" ref="V5:V9" si="3">R5*12</f>
        <v>0</v>
      </c>
    </row>
    <row r="6" spans="2:22" x14ac:dyDescent="0.35">
      <c r="B6" s="23"/>
      <c r="C6" s="21"/>
      <c r="D6" s="21" t="s">
        <v>355</v>
      </c>
      <c r="E6" s="27">
        <f>SUMIF('Step 1 Infrastructure'!$A$3:$A$100,'Step 6 Summary'!D6,'Step 1 Infrastructure'!$F$3:$F$100)</f>
        <v>0</v>
      </c>
      <c r="F6" s="28">
        <f>E6*IF(ISNA(VLOOKUP(D6,'GTA ADMIN FEE (HIDDEN TAB)'!$B$2:$C$49,2,FALSE)),0,(VLOOKUP(D6,'GTA ADMIN FEE (HIDDEN TAB)'!$B$2:$C$49,2,FALSE)))</f>
        <v>0</v>
      </c>
      <c r="G6" s="29">
        <f>E6+F6</f>
        <v>0</v>
      </c>
      <c r="H6" s="30"/>
      <c r="I6" s="28">
        <f>E6*12</f>
        <v>0</v>
      </c>
      <c r="J6" s="28">
        <f t="shared" ref="J6:K9" si="4">F6*12</f>
        <v>0</v>
      </c>
      <c r="K6" s="31">
        <f t="shared" si="4"/>
        <v>0</v>
      </c>
      <c r="L6" s="131"/>
      <c r="M6" s="23"/>
      <c r="N6" s="21"/>
      <c r="O6" s="21" t="s">
        <v>355</v>
      </c>
      <c r="P6" s="27">
        <f>SUMIF('Step 1 Infrastructure'!$H$3:$H$100,'Step 6 Summary'!O6,'Step 1 Infrastructure'!$M$3:$M$100)</f>
        <v>0</v>
      </c>
      <c r="Q6" s="28">
        <f>P6*IF(ISNA(VLOOKUP(O6,'GTA ADMIN FEE (HIDDEN TAB)'!$B$2:$C$49,2,FALSE)),0,(VLOOKUP(O6,'GTA ADMIN FEE (HIDDEN TAB)'!$B$2:$C$49,2,FALSE)))</f>
        <v>0</v>
      </c>
      <c r="R6" s="29">
        <f>P6+Q6</f>
        <v>0</v>
      </c>
      <c r="S6" s="30"/>
      <c r="T6" s="28">
        <f>P6*12</f>
        <v>0</v>
      </c>
      <c r="U6" s="28">
        <f t="shared" si="2"/>
        <v>0</v>
      </c>
      <c r="V6" s="31">
        <f t="shared" si="3"/>
        <v>0</v>
      </c>
    </row>
    <row r="7" spans="2:22" x14ac:dyDescent="0.35">
      <c r="B7" s="23"/>
      <c r="C7" s="21"/>
      <c r="D7" s="21" t="s">
        <v>364</v>
      </c>
      <c r="E7" s="27">
        <f>SUMIF('Step 1 Infrastructure'!$B$3:$B$100,'Step 6 Summary'!D7,'Step 1 Infrastructure'!$F$3:$F$100)</f>
        <v>0</v>
      </c>
      <c r="F7" s="28">
        <f>E7*IF(ISNA(VLOOKUP(D7,'GTA ADMIN FEE (HIDDEN TAB)'!$B$2:$C$49,2,FALSE)),0,(VLOOKUP(D7,'GTA ADMIN FEE (HIDDEN TAB)'!$B$2:$C$49,2,FALSE)))</f>
        <v>0</v>
      </c>
      <c r="G7" s="29">
        <f>E7+F7</f>
        <v>0</v>
      </c>
      <c r="H7" s="30"/>
      <c r="I7" s="28">
        <f>E7*12</f>
        <v>0</v>
      </c>
      <c r="J7" s="28">
        <f t="shared" ref="J7" si="5">F7*12</f>
        <v>0</v>
      </c>
      <c r="K7" s="31">
        <f t="shared" ref="K7" si="6">G7*12</f>
        <v>0</v>
      </c>
      <c r="L7" s="131"/>
      <c r="M7" s="23"/>
      <c r="N7" s="21"/>
      <c r="O7" s="133" t="s">
        <v>364</v>
      </c>
      <c r="P7" s="27">
        <f>SUMIF('Step 1 Infrastructure'!$I$3:$I$100,'Step 6 Summary'!O7,'Step 1 Infrastructure'!$M$3:$M$100)</f>
        <v>0</v>
      </c>
      <c r="Q7" s="28">
        <f>P7*IF(ISNA(VLOOKUP(O7,'GTA ADMIN FEE (HIDDEN TAB)'!$B$2:$C$49,2,FALSE)),0,(VLOOKUP(O7,'GTA ADMIN FEE (HIDDEN TAB)'!$B$2:$C$49,2,FALSE)))</f>
        <v>0</v>
      </c>
      <c r="R7" s="29">
        <f>P7+Q7</f>
        <v>0</v>
      </c>
      <c r="S7" s="30"/>
      <c r="T7" s="28">
        <f>P7*12</f>
        <v>0</v>
      </c>
      <c r="U7" s="28">
        <f t="shared" ref="U7" si="7">Q7*12</f>
        <v>0</v>
      </c>
      <c r="V7" s="31">
        <f t="shared" ref="V7" si="8">R7*12</f>
        <v>0</v>
      </c>
    </row>
    <row r="8" spans="2:22" x14ac:dyDescent="0.35">
      <c r="B8" s="23"/>
      <c r="C8" s="21"/>
      <c r="D8" s="21" t="s">
        <v>589</v>
      </c>
      <c r="E8" s="27">
        <f>SUMIF('Step 1 Infrastructure'!$A$3:$A$100,'Step 6 Summary'!D8,'Step 1 Infrastructure'!$F$3:$F$100)</f>
        <v>0</v>
      </c>
      <c r="F8" s="28">
        <f>E8*IF(ISNA(VLOOKUP(D8,'GTA ADMIN FEE (HIDDEN TAB)'!$B$2:$C$49,2,FALSE)),0,(VLOOKUP(D8,'GTA ADMIN FEE (HIDDEN TAB)'!$B$2:$C$49,2,FALSE)))</f>
        <v>0</v>
      </c>
      <c r="G8" s="29">
        <f>E8+F8</f>
        <v>0</v>
      </c>
      <c r="H8" s="30"/>
      <c r="I8" s="28">
        <f>E8</f>
        <v>0</v>
      </c>
      <c r="J8" s="28">
        <f t="shared" ref="J8:K8" si="9">F8</f>
        <v>0</v>
      </c>
      <c r="K8" s="31">
        <f t="shared" si="9"/>
        <v>0</v>
      </c>
      <c r="L8" s="131"/>
      <c r="M8" s="23"/>
      <c r="N8" s="21"/>
      <c r="O8" s="21" t="s">
        <v>589</v>
      </c>
      <c r="P8" s="27">
        <f>SUMIF('Step 1 Infrastructure'!$H$3:$H$100,'Step 6 Summary'!O8,'Step 1 Infrastructure'!$M$3:$M$100)</f>
        <v>0</v>
      </c>
      <c r="Q8" s="28">
        <f>P8*IF(ISNA(VLOOKUP(O8,'GTA ADMIN FEE (HIDDEN TAB)'!$B$2:$C$49,2,FALSE)),0,(VLOOKUP(O8,'GTA ADMIN FEE (HIDDEN TAB)'!$B$2:$C$49,2,FALSE)))</f>
        <v>0</v>
      </c>
      <c r="R8" s="29">
        <f>P8+Q8</f>
        <v>0</v>
      </c>
      <c r="S8" s="30"/>
      <c r="T8" s="28">
        <f>P8</f>
        <v>0</v>
      </c>
      <c r="U8" s="28">
        <f>Q8</f>
        <v>0</v>
      </c>
      <c r="V8" s="31">
        <f>R8</f>
        <v>0</v>
      </c>
    </row>
    <row r="9" spans="2:22" x14ac:dyDescent="0.35">
      <c r="B9" s="23"/>
      <c r="C9" s="21"/>
      <c r="D9" s="21" t="s">
        <v>363</v>
      </c>
      <c r="E9" s="27">
        <f>SUMIF('Step 1 Infrastructure'!$A$3:$A$100,'Step 6 Summary'!D9,'Step 1 Infrastructure'!$F$3:$F$100)</f>
        <v>0</v>
      </c>
      <c r="F9" s="28">
        <f>E9*IF(ISNA(VLOOKUP(D9,'GTA ADMIN FEE (HIDDEN TAB)'!$B$2:$C$49,2,FALSE)),0,(VLOOKUP(D9,'GTA ADMIN FEE (HIDDEN TAB)'!$B$2:$C$49,2,FALSE)))</f>
        <v>0</v>
      </c>
      <c r="G9" s="29">
        <f t="shared" ref="G9" si="10">E9+F9</f>
        <v>0</v>
      </c>
      <c r="H9" s="30"/>
      <c r="I9" s="28">
        <f t="shared" ref="I9" si="11">E9*12</f>
        <v>0</v>
      </c>
      <c r="J9" s="28">
        <f t="shared" si="4"/>
        <v>0</v>
      </c>
      <c r="K9" s="31">
        <f t="shared" si="4"/>
        <v>0</v>
      </c>
      <c r="L9" s="131"/>
      <c r="M9" s="23"/>
      <c r="N9" s="21"/>
      <c r="O9" s="21" t="s">
        <v>363</v>
      </c>
      <c r="P9" s="27">
        <f>SUMIF('Step 1 Infrastructure'!$H$3:$H$100,'Step 6 Summary'!O9,'Step 1 Infrastructure'!$M$3:$M$100)</f>
        <v>0</v>
      </c>
      <c r="Q9" s="28">
        <f>P9*IF(ISNA(VLOOKUP(O9,'GTA ADMIN FEE (HIDDEN TAB)'!$B$2:$C$49,2,FALSE)),0,(VLOOKUP(O9,'GTA ADMIN FEE (HIDDEN TAB)'!$B$2:$C$49,2,FALSE)))</f>
        <v>0</v>
      </c>
      <c r="R9" s="29">
        <f t="shared" ref="R9" si="12">P9+Q9</f>
        <v>0</v>
      </c>
      <c r="S9" s="30"/>
      <c r="T9" s="28">
        <f t="shared" ref="T9" si="13">P9*12</f>
        <v>0</v>
      </c>
      <c r="U9" s="28">
        <f t="shared" si="2"/>
        <v>0</v>
      </c>
      <c r="V9" s="31">
        <f t="shared" si="3"/>
        <v>0</v>
      </c>
    </row>
    <row r="10" spans="2:22" x14ac:dyDescent="0.35">
      <c r="B10" s="23"/>
      <c r="C10" s="21"/>
      <c r="D10" s="21" t="s">
        <v>545</v>
      </c>
      <c r="E10" s="32">
        <f>SUM(E5:E9)</f>
        <v>0</v>
      </c>
      <c r="F10" s="33">
        <f>SUM(F5:F9)</f>
        <v>0</v>
      </c>
      <c r="G10" s="34">
        <f>SUM(G5:G9)</f>
        <v>0</v>
      </c>
      <c r="H10" s="35">
        <f>SUM(H6:H9)</f>
        <v>0</v>
      </c>
      <c r="I10" s="33">
        <f>SUM(I5:I9)</f>
        <v>0</v>
      </c>
      <c r="J10" s="33">
        <f>SUM(J5:J9)</f>
        <v>0</v>
      </c>
      <c r="K10" s="34">
        <f>SUM(K5:K9)</f>
        <v>0</v>
      </c>
      <c r="L10" s="131"/>
      <c r="M10" s="23"/>
      <c r="N10" s="21"/>
      <c r="O10" s="21" t="s">
        <v>545</v>
      </c>
      <c r="P10" s="32">
        <f>SUM(P5:P9)</f>
        <v>0</v>
      </c>
      <c r="Q10" s="33">
        <f>SUM(Q5:Q9)</f>
        <v>0</v>
      </c>
      <c r="R10" s="34">
        <f>SUM(R5:R9)</f>
        <v>0</v>
      </c>
      <c r="S10" s="35">
        <f>SUM(S6:S9)</f>
        <v>0</v>
      </c>
      <c r="T10" s="33">
        <f>SUM(T5:T9)</f>
        <v>0</v>
      </c>
      <c r="U10" s="33">
        <f>SUM(U5:U9)</f>
        <v>0</v>
      </c>
      <c r="V10" s="34">
        <f>SUM(V5:V9)</f>
        <v>0</v>
      </c>
    </row>
    <row r="11" spans="2:22" x14ac:dyDescent="0.35">
      <c r="B11" s="23"/>
      <c r="C11" s="21"/>
      <c r="D11" s="21"/>
      <c r="E11" s="27"/>
      <c r="F11" s="28"/>
      <c r="G11" s="29"/>
      <c r="H11" s="30"/>
      <c r="I11" s="28"/>
      <c r="J11" s="28"/>
      <c r="K11" s="31"/>
      <c r="L11" s="131"/>
      <c r="M11" s="23"/>
      <c r="N11" s="21"/>
      <c r="O11" s="21"/>
      <c r="P11" s="27"/>
      <c r="Q11" s="28"/>
      <c r="R11" s="29"/>
      <c r="S11" s="30"/>
      <c r="T11" s="28"/>
      <c r="U11" s="28"/>
      <c r="V11" s="31"/>
    </row>
    <row r="12" spans="2:22" x14ac:dyDescent="0.35">
      <c r="B12" s="23"/>
      <c r="C12" s="21" t="s">
        <v>4</v>
      </c>
      <c r="D12" s="21"/>
      <c r="E12" s="27"/>
      <c r="F12" s="28"/>
      <c r="G12" s="29"/>
      <c r="H12" s="30"/>
      <c r="I12" s="28"/>
      <c r="J12" s="36"/>
      <c r="K12" s="31"/>
      <c r="L12" s="131"/>
      <c r="M12" s="23"/>
      <c r="N12" s="21" t="s">
        <v>4</v>
      </c>
      <c r="O12" s="21"/>
      <c r="P12" s="27"/>
      <c r="Q12" s="28"/>
      <c r="R12" s="29"/>
      <c r="S12" s="30"/>
      <c r="T12" s="28"/>
      <c r="U12" s="36"/>
      <c r="V12" s="31"/>
    </row>
    <row r="13" spans="2:22" x14ac:dyDescent="0.35">
      <c r="B13" s="23"/>
      <c r="C13" s="21"/>
      <c r="D13" s="21" t="s">
        <v>6</v>
      </c>
      <c r="E13" s="27">
        <f>SUMIF('Step 1 Infrastructure'!$A$3:$A$100,'Step 6 Summary'!D13,'Step 1 Infrastructure'!$F$3:$F$100)</f>
        <v>0</v>
      </c>
      <c r="F13" s="28">
        <f>E13*IF(ISNA(VLOOKUP(D13,'GTA ADMIN FEE (HIDDEN TAB)'!$B$2:$C$49,2,FALSE)),0,(VLOOKUP(D13,'GTA ADMIN FEE (HIDDEN TAB)'!$B$2:$C$49,2,FALSE)))</f>
        <v>0</v>
      </c>
      <c r="G13" s="29">
        <f t="shared" ref="G13:G16" si="14">E13+F13</f>
        <v>0</v>
      </c>
      <c r="H13" s="30"/>
      <c r="I13" s="28">
        <f t="shared" ref="I13:K16" si="15">E13*12</f>
        <v>0</v>
      </c>
      <c r="J13" s="28">
        <f t="shared" si="15"/>
        <v>0</v>
      </c>
      <c r="K13" s="31">
        <f t="shared" si="15"/>
        <v>0</v>
      </c>
      <c r="L13" s="131"/>
      <c r="M13" s="23"/>
      <c r="N13" s="21"/>
      <c r="O13" s="21" t="s">
        <v>6</v>
      </c>
      <c r="P13" s="27">
        <f>SUMIF('Step 1 Infrastructure'!$H$3:$H$100,'Step 6 Summary'!O13,'Step 1 Infrastructure'!$M$3:$M$100)</f>
        <v>0</v>
      </c>
      <c r="Q13" s="28">
        <f>P13*IF(ISNA(VLOOKUP(O13,'GTA ADMIN FEE (HIDDEN TAB)'!$B$2:$C$49,2,FALSE)),0,(VLOOKUP(O13,'GTA ADMIN FEE (HIDDEN TAB)'!$B$2:$C$49,2,FALSE)))</f>
        <v>0</v>
      </c>
      <c r="R13" s="29">
        <f t="shared" ref="R13:R16" si="16">P13+Q13</f>
        <v>0</v>
      </c>
      <c r="S13" s="30"/>
      <c r="T13" s="28">
        <f t="shared" ref="T13:T16" si="17">P13*12</f>
        <v>0</v>
      </c>
      <c r="U13" s="28">
        <f t="shared" ref="U13:U16" si="18">Q13*12</f>
        <v>0</v>
      </c>
      <c r="V13" s="31">
        <f t="shared" ref="V13:V16" si="19">R13*12</f>
        <v>0</v>
      </c>
    </row>
    <row r="14" spans="2:22" x14ac:dyDescent="0.35">
      <c r="B14" s="23"/>
      <c r="C14" s="21"/>
      <c r="D14" s="21" t="s">
        <v>350</v>
      </c>
      <c r="E14" s="27">
        <f>SUMIF('Step 1 Infrastructure'!$A$3:$A$100,'Step 6 Summary'!D14,'Step 1 Infrastructure'!$F$3:$F$100)</f>
        <v>0</v>
      </c>
      <c r="F14" s="28">
        <f>E14*IF(ISNA(VLOOKUP(D14,'GTA ADMIN FEE (HIDDEN TAB)'!$B$2:$C$49,2,FALSE)),0,(VLOOKUP(D14,'GTA ADMIN FEE (HIDDEN TAB)'!$B$2:$C$49,2,FALSE)))</f>
        <v>0</v>
      </c>
      <c r="G14" s="29">
        <f t="shared" si="14"/>
        <v>0</v>
      </c>
      <c r="H14" s="30"/>
      <c r="I14" s="28">
        <f t="shared" si="15"/>
        <v>0</v>
      </c>
      <c r="J14" s="28">
        <f t="shared" si="15"/>
        <v>0</v>
      </c>
      <c r="K14" s="31">
        <f t="shared" si="15"/>
        <v>0</v>
      </c>
      <c r="L14" s="131"/>
      <c r="M14" s="23"/>
      <c r="N14" s="21"/>
      <c r="O14" s="21" t="s">
        <v>350</v>
      </c>
      <c r="P14" s="27">
        <f>SUMIF('Step 1 Infrastructure'!$H$3:$H$100,'Step 6 Summary'!O14,'Step 1 Infrastructure'!$M$3:$M$100)</f>
        <v>0</v>
      </c>
      <c r="Q14" s="28">
        <f>P14*IF(ISNA(VLOOKUP(O14,'GTA ADMIN FEE (HIDDEN TAB)'!$B$2:$C$49,2,FALSE)),0,(VLOOKUP(O14,'GTA ADMIN FEE (HIDDEN TAB)'!$B$2:$C$49,2,FALSE)))</f>
        <v>0</v>
      </c>
      <c r="R14" s="29">
        <f t="shared" si="16"/>
        <v>0</v>
      </c>
      <c r="S14" s="30"/>
      <c r="T14" s="28">
        <f t="shared" si="17"/>
        <v>0</v>
      </c>
      <c r="U14" s="28">
        <f t="shared" si="18"/>
        <v>0</v>
      </c>
      <c r="V14" s="31">
        <f t="shared" si="19"/>
        <v>0</v>
      </c>
    </row>
    <row r="15" spans="2:22" x14ac:dyDescent="0.35">
      <c r="B15" s="23"/>
      <c r="C15" s="21"/>
      <c r="D15" s="21" t="s">
        <v>352</v>
      </c>
      <c r="E15" s="27">
        <f>SUMIF('Step 1 Infrastructure'!$A$3:$A$100,'Step 6 Summary'!D15,'Step 1 Infrastructure'!$F$3:$F$100)</f>
        <v>0</v>
      </c>
      <c r="F15" s="28">
        <f>E15*IF(ISNA(VLOOKUP(D15,'GTA ADMIN FEE (HIDDEN TAB)'!$B$2:$C$49,2,FALSE)),0,(VLOOKUP(D15,'GTA ADMIN FEE (HIDDEN TAB)'!$B$2:$C$49,2,FALSE)))</f>
        <v>0</v>
      </c>
      <c r="G15" s="29">
        <f t="shared" si="14"/>
        <v>0</v>
      </c>
      <c r="H15" s="30"/>
      <c r="I15" s="28">
        <f t="shared" si="15"/>
        <v>0</v>
      </c>
      <c r="J15" s="28">
        <f t="shared" si="15"/>
        <v>0</v>
      </c>
      <c r="K15" s="31">
        <f t="shared" si="15"/>
        <v>0</v>
      </c>
      <c r="L15" s="131"/>
      <c r="M15" s="23"/>
      <c r="N15" s="21"/>
      <c r="O15" s="21" t="s">
        <v>352</v>
      </c>
      <c r="P15" s="27">
        <f>SUMIF('Step 1 Infrastructure'!$H$3:$H$100,'Step 6 Summary'!O15,'Step 1 Infrastructure'!$M$3:$M$100)</f>
        <v>0</v>
      </c>
      <c r="Q15" s="28">
        <f>P15*IF(ISNA(VLOOKUP(O15,'GTA ADMIN FEE (HIDDEN TAB)'!$B$2:$C$49,2,FALSE)),0,(VLOOKUP(O15,'GTA ADMIN FEE (HIDDEN TAB)'!$B$2:$C$49,2,FALSE)))</f>
        <v>0</v>
      </c>
      <c r="R15" s="29">
        <f t="shared" si="16"/>
        <v>0</v>
      </c>
      <c r="S15" s="30"/>
      <c r="T15" s="28">
        <f t="shared" si="17"/>
        <v>0</v>
      </c>
      <c r="U15" s="28">
        <f t="shared" si="18"/>
        <v>0</v>
      </c>
      <c r="V15" s="31">
        <f t="shared" si="19"/>
        <v>0</v>
      </c>
    </row>
    <row r="16" spans="2:22" x14ac:dyDescent="0.35">
      <c r="B16" s="23"/>
      <c r="C16" s="21"/>
      <c r="D16" s="21" t="s">
        <v>10</v>
      </c>
      <c r="E16" s="27">
        <f>SUMIF('Step 1 Infrastructure'!$A$3:$A$100,'Step 6 Summary'!D16,'Step 1 Infrastructure'!$F$3:$F$100)</f>
        <v>0</v>
      </c>
      <c r="F16" s="28">
        <f>E16*IF(ISNA(VLOOKUP(D16,'GTA ADMIN FEE (HIDDEN TAB)'!$B$2:$C$49,2,FALSE)),0,(VLOOKUP(D16,'GTA ADMIN FEE (HIDDEN TAB)'!$B$2:$C$49,2,FALSE)))</f>
        <v>0</v>
      </c>
      <c r="G16" s="38">
        <f t="shared" si="14"/>
        <v>0</v>
      </c>
      <c r="H16" s="39"/>
      <c r="I16" s="40">
        <f t="shared" si="15"/>
        <v>0</v>
      </c>
      <c r="J16" s="40">
        <f t="shared" si="15"/>
        <v>0</v>
      </c>
      <c r="K16" s="38">
        <f t="shared" si="15"/>
        <v>0</v>
      </c>
      <c r="L16" s="131"/>
      <c r="M16" s="23"/>
      <c r="N16" s="21"/>
      <c r="O16" s="21" t="s">
        <v>10</v>
      </c>
      <c r="P16" s="27">
        <f>SUMIF('Step 1 Infrastructure'!$H$3:$H$100,'Step 6 Summary'!O16,'Step 1 Infrastructure'!$M$3:$M$100)</f>
        <v>0</v>
      </c>
      <c r="Q16" s="28">
        <f>P16*IF(ISNA(VLOOKUP(O16,'GTA ADMIN FEE (HIDDEN TAB)'!$B$2:$C$49,2,FALSE)),0,(VLOOKUP(O16,'GTA ADMIN FEE (HIDDEN TAB)'!$B$2:$C$49,2,FALSE)))</f>
        <v>0</v>
      </c>
      <c r="R16" s="38">
        <f t="shared" si="16"/>
        <v>0</v>
      </c>
      <c r="S16" s="39"/>
      <c r="T16" s="40">
        <f t="shared" si="17"/>
        <v>0</v>
      </c>
      <c r="U16" s="40">
        <f t="shared" si="18"/>
        <v>0</v>
      </c>
      <c r="V16" s="38">
        <f t="shared" si="19"/>
        <v>0</v>
      </c>
    </row>
    <row r="17" spans="2:25" x14ac:dyDescent="0.35">
      <c r="B17" s="23"/>
      <c r="C17" s="21"/>
      <c r="D17" s="21" t="s">
        <v>440</v>
      </c>
      <c r="E17" s="32">
        <f t="shared" ref="E17:K17" si="20">SUM(E13:E16)</f>
        <v>0</v>
      </c>
      <c r="F17" s="33">
        <f t="shared" si="20"/>
        <v>0</v>
      </c>
      <c r="G17" s="34">
        <f t="shared" si="20"/>
        <v>0</v>
      </c>
      <c r="H17" s="35">
        <f t="shared" si="20"/>
        <v>0</v>
      </c>
      <c r="I17" s="33">
        <f t="shared" si="20"/>
        <v>0</v>
      </c>
      <c r="J17" s="33">
        <f t="shared" si="20"/>
        <v>0</v>
      </c>
      <c r="K17" s="34">
        <f t="shared" si="20"/>
        <v>0</v>
      </c>
      <c r="L17" s="131"/>
      <c r="M17" s="23"/>
      <c r="N17" s="21"/>
      <c r="O17" s="21" t="s">
        <v>440</v>
      </c>
      <c r="P17" s="32">
        <f t="shared" ref="P17:V17" si="21">SUM(P13:P16)</f>
        <v>0</v>
      </c>
      <c r="Q17" s="33">
        <f t="shared" si="21"/>
        <v>0</v>
      </c>
      <c r="R17" s="34">
        <f t="shared" si="21"/>
        <v>0</v>
      </c>
      <c r="S17" s="35">
        <f t="shared" si="21"/>
        <v>0</v>
      </c>
      <c r="T17" s="33">
        <f t="shared" si="21"/>
        <v>0</v>
      </c>
      <c r="U17" s="33">
        <f t="shared" si="21"/>
        <v>0</v>
      </c>
      <c r="V17" s="34">
        <f t="shared" si="21"/>
        <v>0</v>
      </c>
    </row>
    <row r="18" spans="2:25" x14ac:dyDescent="0.35">
      <c r="B18" s="23"/>
      <c r="C18" s="21"/>
      <c r="E18" s="27"/>
      <c r="F18" s="28"/>
      <c r="G18" s="29"/>
      <c r="H18" s="30"/>
      <c r="I18" s="28"/>
      <c r="J18" s="36"/>
      <c r="K18" s="31"/>
      <c r="L18" s="131"/>
      <c r="M18" s="23"/>
      <c r="N18" s="21"/>
      <c r="P18" s="27"/>
      <c r="Q18" s="28"/>
      <c r="R18" s="29"/>
      <c r="S18" s="30"/>
      <c r="T18" s="28"/>
      <c r="U18" s="36"/>
      <c r="V18" s="31"/>
    </row>
    <row r="19" spans="2:25" x14ac:dyDescent="0.35">
      <c r="B19" s="23"/>
      <c r="C19" s="21" t="s">
        <v>11</v>
      </c>
      <c r="D19" s="21"/>
      <c r="E19" s="27"/>
      <c r="F19" s="28"/>
      <c r="G19" s="29"/>
      <c r="H19" s="30"/>
      <c r="I19" s="28"/>
      <c r="J19" s="36"/>
      <c r="K19" s="31"/>
      <c r="L19" s="131"/>
      <c r="M19" s="23"/>
      <c r="N19" s="21" t="s">
        <v>11</v>
      </c>
      <c r="O19" s="21"/>
      <c r="P19" s="27"/>
      <c r="Q19" s="28"/>
      <c r="R19" s="29"/>
      <c r="S19" s="30"/>
      <c r="T19" s="28"/>
      <c r="U19" s="36"/>
      <c r="V19" s="31"/>
    </row>
    <row r="20" spans="2:25" x14ac:dyDescent="0.35">
      <c r="B20" s="23"/>
      <c r="C20" s="21"/>
      <c r="D20" s="108" t="s">
        <v>535</v>
      </c>
      <c r="E20" s="27">
        <f>SUMIF('Step 5 Hardware'!A12:A17,'Step 6 Summary'!D20,'Step 5 Hardware'!G12:G17)</f>
        <v>0</v>
      </c>
      <c r="F20" s="28">
        <f>E20*IF(ISNA(VLOOKUP(D20,'GTA ADMIN FEE (HIDDEN TAB)'!$B$2:$C$49,2,FALSE)),0,(VLOOKUP(D20,'GTA ADMIN FEE (HIDDEN TAB)'!$B$2:$C$49,2,FALSE)))</f>
        <v>0</v>
      </c>
      <c r="G20" s="29">
        <f t="shared" ref="G20:G33" si="22">E20+F20</f>
        <v>0</v>
      </c>
      <c r="H20" s="30"/>
      <c r="I20" s="28">
        <f>E20*12</f>
        <v>0</v>
      </c>
      <c r="J20" s="28">
        <f t="shared" ref="J20" si="23">F20*12</f>
        <v>0</v>
      </c>
      <c r="K20" s="31">
        <f t="shared" ref="K20" si="24">G20*12</f>
        <v>0</v>
      </c>
      <c r="L20" s="131"/>
      <c r="M20" s="23"/>
      <c r="N20" s="21"/>
      <c r="O20" s="108" t="s">
        <v>535</v>
      </c>
      <c r="P20" s="27">
        <f>SUMIF('Step 5 Hardware'!I12:I17,'Step 6 Summary'!O20,'Step 5 Hardware'!O12:O17)</f>
        <v>0</v>
      </c>
      <c r="Q20" s="28">
        <f>P20*IF(ISNA(VLOOKUP(O20,'GTA ADMIN FEE (HIDDEN TAB)'!$B$2:$C$49,2,FALSE)),0,(VLOOKUP(O20,'GTA ADMIN FEE (HIDDEN TAB)'!$B$2:$C$49,2,FALSE)))</f>
        <v>0</v>
      </c>
      <c r="R20" s="29">
        <f t="shared" ref="R20:R33" si="25">P20+Q20</f>
        <v>0</v>
      </c>
      <c r="S20" s="30"/>
      <c r="T20" s="28">
        <f>P20*12</f>
        <v>0</v>
      </c>
      <c r="U20" s="28">
        <f t="shared" ref="U20:U33" si="26">Q20*12</f>
        <v>0</v>
      </c>
      <c r="V20" s="31">
        <f t="shared" ref="V20:V33" si="27">R20*12</f>
        <v>0</v>
      </c>
    </row>
    <row r="21" spans="2:25" x14ac:dyDescent="0.35">
      <c r="B21" s="23"/>
      <c r="C21" s="21"/>
      <c r="D21" s="21" t="s">
        <v>12</v>
      </c>
      <c r="E21" s="27">
        <f>SUMIF('Step 1 Infrastructure'!$A$106:$A$141,'Step 6 Summary'!D21,'Step 1 Infrastructure'!$F$106:$F$141)</f>
        <v>0</v>
      </c>
      <c r="F21" s="28">
        <f>E21*IF(ISNA(VLOOKUP(D21,'GTA ADMIN FEE (HIDDEN TAB)'!$B$2:$C$49,2,FALSE)),0,(VLOOKUP(D21,'GTA ADMIN FEE (HIDDEN TAB)'!$B$2:$C$49,2,FALSE)))</f>
        <v>0</v>
      </c>
      <c r="G21" s="29">
        <f t="shared" si="22"/>
        <v>0</v>
      </c>
      <c r="H21" s="30"/>
      <c r="I21" s="28">
        <f>E21*12</f>
        <v>0</v>
      </c>
      <c r="J21" s="28">
        <f t="shared" ref="J21:K33" si="28">F21*12</f>
        <v>0</v>
      </c>
      <c r="K21" s="31">
        <f t="shared" si="28"/>
        <v>0</v>
      </c>
      <c r="L21" s="131"/>
      <c r="M21" s="23"/>
      <c r="N21" s="21"/>
      <c r="O21" s="21" t="s">
        <v>12</v>
      </c>
      <c r="P21" s="27">
        <f>SUMIF('Step 1 Infrastructure'!$H$106:$H$141,'Step 6 Summary'!O21,'Step 1 Infrastructure'!$M$106:$M$141)</f>
        <v>0</v>
      </c>
      <c r="Q21" s="28">
        <f>P21*IF(ISNA(VLOOKUP(O21,'GTA ADMIN FEE (HIDDEN TAB)'!$B$2:$C$49,2,FALSE)),0,(VLOOKUP(O21,'GTA ADMIN FEE (HIDDEN TAB)'!$B$2:$C$49,2,FALSE)))</f>
        <v>0</v>
      </c>
      <c r="R21" s="29">
        <f t="shared" si="25"/>
        <v>0</v>
      </c>
      <c r="S21" s="30"/>
      <c r="T21" s="28">
        <f>P21*12</f>
        <v>0</v>
      </c>
      <c r="U21" s="28">
        <f t="shared" si="26"/>
        <v>0</v>
      </c>
      <c r="V21" s="31">
        <f t="shared" si="27"/>
        <v>0</v>
      </c>
    </row>
    <row r="22" spans="2:25" x14ac:dyDescent="0.35">
      <c r="B22" s="23"/>
      <c r="C22" s="21"/>
      <c r="D22" s="21" t="s">
        <v>20</v>
      </c>
      <c r="E22" s="27">
        <f>SUMIF('Step 1 Infrastructure'!$A$106:$A$141,'Step 6 Summary'!D22,'Step 1 Infrastructure'!$F$106:$F$141)</f>
        <v>0</v>
      </c>
      <c r="F22" s="28">
        <f>E22*IF(ISNA(VLOOKUP(D22,'GTA ADMIN FEE (HIDDEN TAB)'!$B$2:$C$49,2,FALSE)),0,(VLOOKUP(D22,'GTA ADMIN FEE (HIDDEN TAB)'!$B$2:$C$49,2,FALSE)))</f>
        <v>0</v>
      </c>
      <c r="G22" s="29">
        <f t="shared" si="22"/>
        <v>0</v>
      </c>
      <c r="H22" s="30"/>
      <c r="I22" s="28">
        <f t="shared" ref="I22:I33" si="29">E22*12</f>
        <v>0</v>
      </c>
      <c r="J22" s="28">
        <f t="shared" si="28"/>
        <v>0</v>
      </c>
      <c r="K22" s="31">
        <f t="shared" si="28"/>
        <v>0</v>
      </c>
      <c r="L22" s="131"/>
      <c r="M22" s="23"/>
      <c r="N22" s="21"/>
      <c r="O22" s="21" t="s">
        <v>20</v>
      </c>
      <c r="P22" s="27">
        <f>SUMIF('Step 1 Infrastructure'!$H$106:$H$141,'Step 6 Summary'!O22,'Step 1 Infrastructure'!$M$106:$M$141)</f>
        <v>0</v>
      </c>
      <c r="Q22" s="28">
        <f>P22*IF(ISNA(VLOOKUP(O22,'GTA ADMIN FEE (HIDDEN TAB)'!$B$2:$C$49,2,FALSE)),0,(VLOOKUP(O22,'GTA ADMIN FEE (HIDDEN TAB)'!$B$2:$C$49,2,FALSE)))</f>
        <v>0</v>
      </c>
      <c r="R22" s="29">
        <f t="shared" si="25"/>
        <v>0</v>
      </c>
      <c r="S22" s="30"/>
      <c r="T22" s="28">
        <f t="shared" ref="T22:T24" si="30">P22*12</f>
        <v>0</v>
      </c>
      <c r="U22" s="28">
        <f t="shared" si="26"/>
        <v>0</v>
      </c>
      <c r="V22" s="31">
        <f t="shared" si="27"/>
        <v>0</v>
      </c>
    </row>
    <row r="23" spans="2:25" x14ac:dyDescent="0.35">
      <c r="B23" s="23"/>
      <c r="C23" s="21"/>
      <c r="D23" s="21" t="s">
        <v>25</v>
      </c>
      <c r="E23" s="27">
        <f>SUMIF('Step 1 Infrastructure'!$A$106:$A$141,'Step 6 Summary'!D23,'Step 1 Infrastructure'!$F$106:$F$141)</f>
        <v>0</v>
      </c>
      <c r="F23" s="28">
        <f>E23*IF(ISNA(VLOOKUP(D23,'GTA ADMIN FEE (HIDDEN TAB)'!$B$2:$C$49,2,FALSE)),0,(VLOOKUP(D23,'GTA ADMIN FEE (HIDDEN TAB)'!$B$2:$C$49,2,FALSE)))</f>
        <v>0</v>
      </c>
      <c r="G23" s="29">
        <f t="shared" si="22"/>
        <v>0</v>
      </c>
      <c r="H23" s="30"/>
      <c r="I23" s="28">
        <f t="shared" si="29"/>
        <v>0</v>
      </c>
      <c r="J23" s="28">
        <f t="shared" si="28"/>
        <v>0</v>
      </c>
      <c r="K23" s="31">
        <f t="shared" si="28"/>
        <v>0</v>
      </c>
      <c r="L23" s="131"/>
      <c r="M23" s="23"/>
      <c r="N23" s="21"/>
      <c r="O23" s="21" t="s">
        <v>25</v>
      </c>
      <c r="P23" s="27">
        <f>SUMIF('Step 1 Infrastructure'!$H$106:$H$141,'Step 6 Summary'!O23,'Step 1 Infrastructure'!$M$106:$M$141)</f>
        <v>0</v>
      </c>
      <c r="Q23" s="28">
        <f>P23*IF(ISNA(VLOOKUP(O23,'GTA ADMIN FEE (HIDDEN TAB)'!$B$2:$C$49,2,FALSE)),0,(VLOOKUP(O23,'GTA ADMIN FEE (HIDDEN TAB)'!$B$2:$C$49,2,FALSE)))</f>
        <v>0</v>
      </c>
      <c r="R23" s="29">
        <f t="shared" si="25"/>
        <v>0</v>
      </c>
      <c r="S23" s="30"/>
      <c r="T23" s="28">
        <f t="shared" si="30"/>
        <v>0</v>
      </c>
      <c r="U23" s="28">
        <f t="shared" si="26"/>
        <v>0</v>
      </c>
      <c r="V23" s="31">
        <f t="shared" si="27"/>
        <v>0</v>
      </c>
    </row>
    <row r="24" spans="2:25" x14ac:dyDescent="0.35">
      <c r="B24" s="23"/>
      <c r="C24" s="21"/>
      <c r="D24" s="21" t="s">
        <v>19</v>
      </c>
      <c r="E24" s="27">
        <f>SUMIF('Step 1 Infrastructure'!$A$106:$A$141,'Step 6 Summary'!D24,'Step 1 Infrastructure'!$F$106:$F$141)</f>
        <v>0</v>
      </c>
      <c r="F24" s="28">
        <f>E24*IF(ISNA(VLOOKUP(D24,'GTA ADMIN FEE (HIDDEN TAB)'!$B$2:$C$49,2,FALSE)),0,(VLOOKUP(D24,'GTA ADMIN FEE (HIDDEN TAB)'!$B$2:$C$49,2,FALSE)))</f>
        <v>0</v>
      </c>
      <c r="G24" s="29">
        <f t="shared" si="22"/>
        <v>0</v>
      </c>
      <c r="H24" s="30"/>
      <c r="I24" s="28">
        <f t="shared" si="29"/>
        <v>0</v>
      </c>
      <c r="J24" s="28">
        <f t="shared" si="28"/>
        <v>0</v>
      </c>
      <c r="K24" s="31">
        <f t="shared" si="28"/>
        <v>0</v>
      </c>
      <c r="L24" s="131"/>
      <c r="M24" s="23"/>
      <c r="N24" s="21"/>
      <c r="O24" s="21" t="s">
        <v>19</v>
      </c>
      <c r="P24" s="27">
        <f>SUMIF('Step 1 Infrastructure'!$H$106:$H$141,'Step 6 Summary'!O24,'Step 1 Infrastructure'!$M$106:$M$141)</f>
        <v>0</v>
      </c>
      <c r="Q24" s="28">
        <f>P24*IF(ISNA(VLOOKUP(O24,'GTA ADMIN FEE (HIDDEN TAB)'!$B$2:$C$49,2,FALSE)),0,(VLOOKUP(O24,'GTA ADMIN FEE (HIDDEN TAB)'!$B$2:$C$49,2,FALSE)))</f>
        <v>0</v>
      </c>
      <c r="R24" s="29">
        <f t="shared" si="25"/>
        <v>0</v>
      </c>
      <c r="S24" s="30"/>
      <c r="T24" s="28">
        <f t="shared" si="30"/>
        <v>0</v>
      </c>
      <c r="U24" s="28">
        <f t="shared" si="26"/>
        <v>0</v>
      </c>
      <c r="V24" s="31">
        <f t="shared" si="27"/>
        <v>0</v>
      </c>
    </row>
    <row r="25" spans="2:25" x14ac:dyDescent="0.35">
      <c r="B25" s="23"/>
      <c r="C25" s="21"/>
      <c r="D25" t="s">
        <v>557</v>
      </c>
      <c r="E25" s="27">
        <f>SUMIF('Step 5 Hardware'!A22:A30,'Step 6 Summary'!D25,'Step 5 Hardware'!G22:G30)</f>
        <v>0</v>
      </c>
      <c r="F25" s="28">
        <f>E25*IF(ISNA(VLOOKUP(D25,'GTA ADMIN FEE (HIDDEN TAB)'!$B$2:$C$49,2,FALSE)),0,(VLOOKUP(D25,'GTA ADMIN FEE (HIDDEN TAB)'!$B$2:$C$49,2,FALSE)))</f>
        <v>0</v>
      </c>
      <c r="G25" s="29">
        <f t="shared" ref="G25" si="31">E25+F25</f>
        <v>0</v>
      </c>
      <c r="H25" s="30"/>
      <c r="I25" s="28">
        <f>E25*12</f>
        <v>0</v>
      </c>
      <c r="J25" s="28">
        <f t="shared" si="28"/>
        <v>0</v>
      </c>
      <c r="K25" s="31">
        <f t="shared" si="28"/>
        <v>0</v>
      </c>
      <c r="L25" s="131"/>
      <c r="M25" s="23"/>
      <c r="N25" s="21"/>
      <c r="O25" t="s">
        <v>557</v>
      </c>
      <c r="P25" s="27">
        <f>SUMIF('Step 5 Hardware'!I22:I30,'Step 6 Summary'!O25,'Step 5 Hardware'!O22:O30)</f>
        <v>0</v>
      </c>
      <c r="Q25" s="28">
        <f>P25*IF(ISNA(VLOOKUP(O25,'GTA ADMIN FEE (HIDDEN TAB)'!$B$2:$C$49,2,FALSE)),0,(VLOOKUP(O25,'GTA ADMIN FEE (HIDDEN TAB)'!$B$2:$C$49,2,FALSE)))</f>
        <v>0</v>
      </c>
      <c r="R25" s="29">
        <f t="shared" si="25"/>
        <v>0</v>
      </c>
      <c r="S25" s="30"/>
      <c r="T25" s="28">
        <f>P25*12</f>
        <v>0</v>
      </c>
      <c r="U25" s="28">
        <f t="shared" si="26"/>
        <v>0</v>
      </c>
      <c r="V25" s="31">
        <f t="shared" si="27"/>
        <v>0</v>
      </c>
    </row>
    <row r="26" spans="2:25" x14ac:dyDescent="0.35">
      <c r="B26" s="23"/>
      <c r="C26" s="21"/>
      <c r="D26" s="21" t="s">
        <v>441</v>
      </c>
      <c r="E26" s="27">
        <f>SUMIF('Step 1 Infrastructure'!$A$106:$A$141,'Step 6 Summary'!D26,'Step 1 Infrastructure'!$F$106:$F$141)</f>
        <v>0</v>
      </c>
      <c r="F26" s="28">
        <f>E26*IF(ISNA(VLOOKUP(D26,'GTA ADMIN FEE (HIDDEN TAB)'!$B$2:$C$49,2,FALSE)),0,(VLOOKUP(D26,'GTA ADMIN FEE (HIDDEN TAB)'!$B$2:$C$49,2,FALSE)))</f>
        <v>0</v>
      </c>
      <c r="G26" s="29">
        <f t="shared" si="22"/>
        <v>0</v>
      </c>
      <c r="H26" s="30"/>
      <c r="I26" s="28">
        <f t="shared" si="29"/>
        <v>0</v>
      </c>
      <c r="J26" s="28">
        <f t="shared" si="28"/>
        <v>0</v>
      </c>
      <c r="K26" s="31">
        <f t="shared" si="28"/>
        <v>0</v>
      </c>
      <c r="L26" s="131"/>
      <c r="M26" s="23"/>
      <c r="N26" s="21"/>
      <c r="O26" s="21" t="s">
        <v>441</v>
      </c>
      <c r="P26" s="27">
        <f>SUMIF('Step 1 Infrastructure'!$H$106:$H$141,'Step 6 Summary'!O26,'Step 1 Infrastructure'!$M$106:$M$141)</f>
        <v>0</v>
      </c>
      <c r="Q26" s="28">
        <f>P26*IF(ISNA(VLOOKUP(O26,'GTA ADMIN FEE (HIDDEN TAB)'!$B$2:$C$49,2,FALSE)),0,(VLOOKUP(O26,'GTA ADMIN FEE (HIDDEN TAB)'!$B$2:$C$49,2,FALSE)))</f>
        <v>0</v>
      </c>
      <c r="R26" s="29">
        <f t="shared" si="25"/>
        <v>0</v>
      </c>
      <c r="S26" s="30"/>
      <c r="T26" s="28">
        <f t="shared" ref="T26:T33" si="32">P26*12</f>
        <v>0</v>
      </c>
      <c r="U26" s="28">
        <f t="shared" si="26"/>
        <v>0</v>
      </c>
      <c r="V26" s="31">
        <f t="shared" si="27"/>
        <v>0</v>
      </c>
    </row>
    <row r="27" spans="2:25" x14ac:dyDescent="0.35">
      <c r="B27" s="23"/>
      <c r="C27" s="21"/>
      <c r="D27" s="21" t="s">
        <v>813</v>
      </c>
      <c r="E27" s="27">
        <f>SUMIF('Step 1 Infrastructure'!$A$145:$A$153,'Step 6 Summary'!D27,'Step 1 Infrastructure'!$F$145:$F$153)</f>
        <v>0</v>
      </c>
      <c r="F27" s="28">
        <f>E27*IF(ISNA(VLOOKUP(D27,'GTA ADMIN FEE (HIDDEN TAB)'!$B$2:$C$49,2,FALSE)),0,(VLOOKUP(D27,'GTA ADMIN FEE (HIDDEN TAB)'!$B$2:$C$49,2,FALSE)))</f>
        <v>0</v>
      </c>
      <c r="G27" s="29">
        <f t="shared" ref="G27" si="33">E27+F27</f>
        <v>0</v>
      </c>
      <c r="H27" s="30"/>
      <c r="I27" s="28">
        <f t="shared" ref="I27" si="34">E27*12</f>
        <v>0</v>
      </c>
      <c r="J27" s="28">
        <f t="shared" ref="J27" si="35">F27*12</f>
        <v>0</v>
      </c>
      <c r="K27" s="31">
        <f t="shared" ref="K27" si="36">G27*12</f>
        <v>0</v>
      </c>
      <c r="L27" s="131"/>
      <c r="M27" s="23"/>
      <c r="N27" s="21"/>
      <c r="O27" s="21" t="s">
        <v>813</v>
      </c>
      <c r="P27" s="27">
        <f>SUMIF('Step 1 Infrastructure'!$A$145:$A$153,'Step 6 Summary'!O27,'Step 1 Infrastructure'!$M$145:$M$153)</f>
        <v>0</v>
      </c>
      <c r="Q27" s="28">
        <f>P27*IF(ISNA(VLOOKUP(O27,'GTA ADMIN FEE (HIDDEN TAB)'!$B$2:$C$49,2,FALSE)),0,(VLOOKUP(O27,'GTA ADMIN FEE (HIDDEN TAB)'!$B$2:$C$49,2,FALSE)))</f>
        <v>0</v>
      </c>
      <c r="R27" s="29">
        <f t="shared" ref="R27" si="37">P27+Q27</f>
        <v>0</v>
      </c>
      <c r="S27" s="30"/>
      <c r="T27" s="28">
        <f t="shared" ref="T27" si="38">P27*12</f>
        <v>0</v>
      </c>
      <c r="U27" s="28">
        <f t="shared" ref="U27" si="39">Q27*12</f>
        <v>0</v>
      </c>
      <c r="V27" s="31">
        <f t="shared" ref="V27" si="40">R27*12</f>
        <v>0</v>
      </c>
    </row>
    <row r="28" spans="2:25" x14ac:dyDescent="0.35">
      <c r="B28" s="23"/>
      <c r="C28" s="21"/>
      <c r="D28" s="21" t="s">
        <v>442</v>
      </c>
      <c r="E28" s="27">
        <f>SUMIF('Step 1 Infrastructure'!$A$106:$A$141,'Step 6 Summary'!D28,'Step 1 Infrastructure'!$F$106:$F$141)</f>
        <v>0</v>
      </c>
      <c r="F28" s="28">
        <f>E28*IF(ISNA(VLOOKUP(D28,'GTA ADMIN FEE (HIDDEN TAB)'!$B$2:$C$49,2,FALSE)),0,(VLOOKUP(D28,'GTA ADMIN FEE (HIDDEN TAB)'!$B$2:$C$49,2,FALSE)))</f>
        <v>0</v>
      </c>
      <c r="G28" s="29">
        <f t="shared" si="22"/>
        <v>0</v>
      </c>
      <c r="H28" s="30"/>
      <c r="I28" s="28">
        <f t="shared" si="29"/>
        <v>0</v>
      </c>
      <c r="J28" s="28">
        <f t="shared" si="28"/>
        <v>0</v>
      </c>
      <c r="K28" s="31">
        <f t="shared" si="28"/>
        <v>0</v>
      </c>
      <c r="L28" s="131"/>
      <c r="M28" s="23"/>
      <c r="N28" s="21"/>
      <c r="O28" s="21" t="s">
        <v>442</v>
      </c>
      <c r="P28" s="27">
        <f>SUMIF('Step 1 Infrastructure'!$H$106:$H$141,'Step 6 Summary'!O28,'Step 1 Infrastructure'!$M$106:$M$141)</f>
        <v>0</v>
      </c>
      <c r="Q28" s="28">
        <f>P28*IF(ISNA(VLOOKUP(O28,'GTA ADMIN FEE (HIDDEN TAB)'!$B$2:$C$49,2,FALSE)),0,(VLOOKUP(O28,'GTA ADMIN FEE (HIDDEN TAB)'!$B$2:$C$49,2,FALSE)))</f>
        <v>0</v>
      </c>
      <c r="R28" s="29">
        <f t="shared" si="25"/>
        <v>0</v>
      </c>
      <c r="S28" s="30"/>
      <c r="T28" s="28">
        <f t="shared" si="32"/>
        <v>0</v>
      </c>
      <c r="U28" s="28">
        <f t="shared" si="26"/>
        <v>0</v>
      </c>
      <c r="V28" s="31">
        <f t="shared" si="27"/>
        <v>0</v>
      </c>
    </row>
    <row r="29" spans="2:25" x14ac:dyDescent="0.35">
      <c r="B29" s="23"/>
      <c r="C29" s="21"/>
      <c r="D29" t="s">
        <v>579</v>
      </c>
      <c r="E29" s="27">
        <f>SUMIF('Step 5 Hardware'!$A$33:$A$35,'Step 6 Summary'!D29,'Step 5 Hardware'!$G$33:$G$35)</f>
        <v>0</v>
      </c>
      <c r="F29" s="28">
        <f>E29*IF(ISNA(VLOOKUP(D29,'GTA ADMIN FEE (HIDDEN TAB)'!$B$2:$C$49,2,FALSE)),0,(VLOOKUP(D29,'GTA ADMIN FEE (HIDDEN TAB)'!$B$2:$C$49,2,FALSE)))</f>
        <v>0</v>
      </c>
      <c r="G29" s="29">
        <f t="shared" ref="G29:G30" si="41">E29+F29</f>
        <v>0</v>
      </c>
      <c r="H29" s="30"/>
      <c r="I29" s="28">
        <f t="shared" ref="I29:I31" si="42">E29*12</f>
        <v>0</v>
      </c>
      <c r="J29" s="28">
        <f t="shared" ref="J29:J30" si="43">F29*12</f>
        <v>0</v>
      </c>
      <c r="K29" s="31">
        <f t="shared" ref="K29:K31" si="44">G29*12</f>
        <v>0</v>
      </c>
      <c r="L29" s="131"/>
      <c r="M29" s="23"/>
      <c r="N29" s="21"/>
      <c r="O29" t="s">
        <v>579</v>
      </c>
      <c r="P29" s="27">
        <f>SUMIF('Step 5 Hardware'!$I$33:$I$35,'Step 6 Summary'!O29,'Step 5 Hardware'!$O$33:$O$35)</f>
        <v>0</v>
      </c>
      <c r="Q29" s="28">
        <f>P29*IF(ISNA(VLOOKUP(O29,'GTA ADMIN FEE (HIDDEN TAB)'!$B$2:$C$49,2,FALSE)),0,(VLOOKUP(O29,'GTA ADMIN FEE (HIDDEN TAB)'!$B$2:$C$49,2,FALSE)))</f>
        <v>0</v>
      </c>
      <c r="R29" s="29">
        <f t="shared" ref="R29:R31" si="45">P29+Q29</f>
        <v>0</v>
      </c>
      <c r="S29" s="30"/>
      <c r="T29" s="28">
        <f>P29*12</f>
        <v>0</v>
      </c>
      <c r="U29" s="28">
        <f t="shared" ref="U29:U31" si="46">Q29*12</f>
        <v>0</v>
      </c>
      <c r="V29" s="31">
        <f t="shared" ref="V29:V31" si="47">R29*12</f>
        <v>0</v>
      </c>
    </row>
    <row r="30" spans="2:25" x14ac:dyDescent="0.35">
      <c r="B30" s="23"/>
      <c r="C30" s="21"/>
      <c r="D30" t="s">
        <v>580</v>
      </c>
      <c r="E30" s="27">
        <f>SUMIF('Step 5 Hardware'!$A$33:$A$35,'Step 6 Summary'!D30,'Step 5 Hardware'!$G$33:$G$35)</f>
        <v>0</v>
      </c>
      <c r="F30" s="28">
        <f>E30*IF(ISNA(VLOOKUP(D30,'GTA ADMIN FEE (HIDDEN TAB)'!$B$2:$C$49,2,FALSE)),0,(VLOOKUP(D30,'GTA ADMIN FEE (HIDDEN TAB)'!$B$2:$C$49,2,FALSE)))</f>
        <v>0</v>
      </c>
      <c r="G30" s="29">
        <f t="shared" si="41"/>
        <v>0</v>
      </c>
      <c r="H30" s="30"/>
      <c r="I30" s="28">
        <f t="shared" si="42"/>
        <v>0</v>
      </c>
      <c r="J30" s="28">
        <f t="shared" si="43"/>
        <v>0</v>
      </c>
      <c r="K30" s="31">
        <f t="shared" si="44"/>
        <v>0</v>
      </c>
      <c r="L30" s="131"/>
      <c r="M30" s="23"/>
      <c r="N30" s="21"/>
      <c r="O30" t="s">
        <v>580</v>
      </c>
      <c r="P30" s="27">
        <f>SUMIF('Step 5 Hardware'!$I$33:$I$35,'Step 6 Summary'!O30,'Step 5 Hardware'!$O$33:$O$35)</f>
        <v>0</v>
      </c>
      <c r="Q30" s="28">
        <f>P30*IF(ISNA(VLOOKUP(O30,'GTA ADMIN FEE (HIDDEN TAB)'!$B$2:$C$49,2,FALSE)),0,(VLOOKUP(O30,'GTA ADMIN FEE (HIDDEN TAB)'!$B$2:$C$49,2,FALSE)))</f>
        <v>0</v>
      </c>
      <c r="R30" s="29">
        <f t="shared" si="45"/>
        <v>0</v>
      </c>
      <c r="S30" s="30"/>
      <c r="T30" s="28">
        <f>P30*12</f>
        <v>0</v>
      </c>
      <c r="U30" s="28">
        <f t="shared" si="46"/>
        <v>0</v>
      </c>
      <c r="V30" s="31">
        <f t="shared" si="47"/>
        <v>0</v>
      </c>
    </row>
    <row r="31" spans="2:25" x14ac:dyDescent="0.35">
      <c r="B31" s="165"/>
      <c r="C31" s="166"/>
      <c r="D31" t="s">
        <v>581</v>
      </c>
      <c r="E31" s="167">
        <f>(SUMIF('Step 1A Cloud Services'!$A$3:$A$16,'Step 6 Summary'!D31,'Step 1A Cloud Services'!$G$3:$G$16))</f>
        <v>0</v>
      </c>
      <c r="F31" s="168">
        <f>(E31-SUM('Step 1A Cloud Services'!$G$4:$G$5))*IF(ISNA(VLOOKUP(D31,'GTA ADMIN FEE (HIDDEN TAB)'!$B$2:$C$49,2,FALSE)),0,(VLOOKUP(D31,'GTA ADMIN FEE (HIDDEN TAB)'!$B$2:$C$49,2,FALSE)))</f>
        <v>0</v>
      </c>
      <c r="G31" s="169">
        <f>E31+F31</f>
        <v>0</v>
      </c>
      <c r="H31" s="30"/>
      <c r="I31" s="170">
        <f t="shared" si="42"/>
        <v>0</v>
      </c>
      <c r="J31" s="170">
        <f>F31*12</f>
        <v>0</v>
      </c>
      <c r="K31" s="171">
        <f t="shared" si="44"/>
        <v>0</v>
      </c>
      <c r="L31" s="131"/>
      <c r="M31" s="165"/>
      <c r="N31" s="166"/>
      <c r="O31" s="166" t="s">
        <v>19</v>
      </c>
      <c r="P31" s="167">
        <f>(SUMIF('Step 1A Cloud Services'!$A$3:$A$16,'Step 6 Summary'!D31,'Step 1A Cloud Services'!$O$3:$O$16))</f>
        <v>0</v>
      </c>
      <c r="Q31" s="168">
        <f>(P31-'Step 1A Cloud Services'!$O$4)*IF(ISNA(VLOOKUP(D31,'GTA ADMIN FEE (HIDDEN TAB)'!$B$2:$C$49,2,FALSE)),0,(VLOOKUP(D31,'GTA ADMIN FEE (HIDDEN TAB)'!$B$2:$C$49,2,FALSE)))</f>
        <v>0</v>
      </c>
      <c r="R31" s="169">
        <f t="shared" si="45"/>
        <v>0</v>
      </c>
      <c r="S31" s="30"/>
      <c r="T31" s="170">
        <f t="shared" ref="T31" si="48">P31*12</f>
        <v>0</v>
      </c>
      <c r="U31" s="170">
        <f t="shared" si="46"/>
        <v>0</v>
      </c>
      <c r="V31" s="171">
        <f t="shared" si="47"/>
        <v>0</v>
      </c>
      <c r="X31" s="168"/>
      <c r="Y31" s="45"/>
    </row>
    <row r="32" spans="2:25" x14ac:dyDescent="0.35">
      <c r="B32" s="165"/>
      <c r="C32" s="166"/>
      <c r="D32" t="s">
        <v>646</v>
      </c>
      <c r="E32" s="167">
        <f>(SUMIF('Step 1A Cloud Services'!$A$17:$A$23,'Step 6 Summary'!D32,'Step 1A Cloud Services'!$G$17:$G$23))</f>
        <v>0</v>
      </c>
      <c r="F32" s="168">
        <f>(E32*IF(ISNA(VLOOKUP(D32,'GTA ADMIN FEE (HIDDEN TAB)'!$B$2:$C$49,2,FALSE)),0,(VLOOKUP(D32,'GTA ADMIN FEE (HIDDEN TAB)'!$B$2:$C$49,2,FALSE))))</f>
        <v>0</v>
      </c>
      <c r="G32" s="169">
        <f>E32+F32</f>
        <v>0</v>
      </c>
      <c r="H32" s="30"/>
      <c r="I32" s="170">
        <f t="shared" ref="I32" si="49">E32*12</f>
        <v>0</v>
      </c>
      <c r="J32" s="170">
        <f t="shared" ref="J32" si="50">F32*12</f>
        <v>0</v>
      </c>
      <c r="K32" s="171">
        <f t="shared" ref="K32" si="51">G32*12</f>
        <v>0</v>
      </c>
      <c r="L32" s="131"/>
      <c r="M32" s="165"/>
      <c r="N32" s="166"/>
      <c r="O32" s="166" t="s">
        <v>19</v>
      </c>
      <c r="P32" s="167">
        <f>(SUMIF('Step 1A Cloud Services'!$A$3:$A$16,'Step 6 Summary'!D32,'Step 1A Cloud Services'!$O$3:$O$16))</f>
        <v>0</v>
      </c>
      <c r="Q32" s="168">
        <f>(P32-'Step 1A Cloud Services'!$O$4)*IF(ISNA(VLOOKUP(D32,'GTA ADMIN FEE (HIDDEN TAB)'!$B$2:$C$49,2,FALSE)),0,(VLOOKUP(D32,'GTA ADMIN FEE (HIDDEN TAB)'!$B$2:$C$49,2,FALSE)))</f>
        <v>0</v>
      </c>
      <c r="R32" s="169">
        <f t="shared" ref="R32" si="52">P32+Q32</f>
        <v>0</v>
      </c>
      <c r="S32" s="30"/>
      <c r="T32" s="170">
        <f t="shared" ref="T32" si="53">P32*12</f>
        <v>0</v>
      </c>
      <c r="U32" s="170">
        <f t="shared" ref="U32" si="54">Q32*12</f>
        <v>0</v>
      </c>
      <c r="V32" s="171">
        <f t="shared" ref="V32" si="55">R32*12</f>
        <v>0</v>
      </c>
      <c r="X32" s="168"/>
    </row>
    <row r="33" spans="2:22" x14ac:dyDescent="0.35">
      <c r="B33" s="23"/>
      <c r="C33" s="21"/>
      <c r="D33" s="21" t="s">
        <v>14</v>
      </c>
      <c r="E33" s="27">
        <f>SUMIF('Step 1 Infrastructure'!$A$106:$A$141,'Step 6 Summary'!D33,'Step 1 Infrastructure'!$F$106:$F$141)</f>
        <v>0</v>
      </c>
      <c r="F33" s="28">
        <f>E33*IF(ISNA(VLOOKUP(D33,'GTA ADMIN FEE (HIDDEN TAB)'!$B$2:$C$49,2,FALSE)),0,(VLOOKUP(D33,'GTA ADMIN FEE (HIDDEN TAB)'!$B$2:$C$49,2,FALSE)))</f>
        <v>0</v>
      </c>
      <c r="G33" s="41">
        <f t="shared" si="22"/>
        <v>0</v>
      </c>
      <c r="H33" s="42"/>
      <c r="I33" s="28">
        <f t="shared" si="29"/>
        <v>0</v>
      </c>
      <c r="J33" s="37">
        <f t="shared" si="28"/>
        <v>0</v>
      </c>
      <c r="K33" s="43">
        <f t="shared" si="28"/>
        <v>0</v>
      </c>
      <c r="L33" s="131"/>
      <c r="M33" s="23"/>
      <c r="N33" s="21"/>
      <c r="O33" s="21" t="s">
        <v>14</v>
      </c>
      <c r="P33" s="27">
        <f>SUMIF('Step 1 Infrastructure'!$H$106:$H$141,'Step 6 Summary'!O33,'Step 1 Infrastructure'!$M$106:$M$141)</f>
        <v>0</v>
      </c>
      <c r="Q33" s="28">
        <f>P33*IF(ISNA(VLOOKUP(O33,'GTA ADMIN FEE (HIDDEN TAB)'!$B$2:$C$49,2,FALSE)),0,(VLOOKUP(O33,'GTA ADMIN FEE (HIDDEN TAB)'!$B$2:$C$49,2,FALSE)))</f>
        <v>0</v>
      </c>
      <c r="R33" s="41">
        <f t="shared" si="25"/>
        <v>0</v>
      </c>
      <c r="S33" s="42"/>
      <c r="T33" s="28">
        <f t="shared" si="32"/>
        <v>0</v>
      </c>
      <c r="U33" s="37">
        <f t="shared" si="26"/>
        <v>0</v>
      </c>
      <c r="V33" s="43">
        <f t="shared" si="27"/>
        <v>0</v>
      </c>
    </row>
    <row r="34" spans="2:22" x14ac:dyDescent="0.35">
      <c r="B34" s="23"/>
      <c r="C34" s="21"/>
      <c r="D34" s="21" t="s">
        <v>546</v>
      </c>
      <c r="E34" s="32">
        <f>SUM(E20:E33)</f>
        <v>0</v>
      </c>
      <c r="F34" s="33">
        <f>SUM(F20:F33)</f>
        <v>0</v>
      </c>
      <c r="G34" s="34">
        <f>SUM(G20:G33)</f>
        <v>0</v>
      </c>
      <c r="H34" s="35">
        <f>SUM(H22:H33)</f>
        <v>0</v>
      </c>
      <c r="I34" s="33">
        <f>SUM(I20:I33)</f>
        <v>0</v>
      </c>
      <c r="J34" s="33">
        <f>SUM(J20:J33)</f>
        <v>0</v>
      </c>
      <c r="K34" s="34">
        <f>SUM(K20:K33)</f>
        <v>0</v>
      </c>
      <c r="L34" s="131"/>
      <c r="M34" s="23"/>
      <c r="N34" s="21"/>
      <c r="O34" s="21" t="s">
        <v>546</v>
      </c>
      <c r="P34" s="32">
        <f>SUM(P20:P33)</f>
        <v>0</v>
      </c>
      <c r="Q34" s="33">
        <f>SUM(Q20:Q33)</f>
        <v>0</v>
      </c>
      <c r="R34" s="34">
        <f>SUM(R20:R33)</f>
        <v>0</v>
      </c>
      <c r="S34" s="35">
        <f>SUM(S22:S33)</f>
        <v>0</v>
      </c>
      <c r="T34" s="33">
        <f>SUM(T20:T33)</f>
        <v>0</v>
      </c>
      <c r="U34" s="33">
        <f>SUM(U20:U33)</f>
        <v>0</v>
      </c>
      <c r="V34" s="34">
        <f>SUM(V20:V33)</f>
        <v>0</v>
      </c>
    </row>
    <row r="35" spans="2:22" x14ac:dyDescent="0.35">
      <c r="B35" s="23"/>
      <c r="C35" s="21"/>
      <c r="D35" s="21"/>
      <c r="E35" s="27"/>
      <c r="F35" s="28"/>
      <c r="G35" s="29"/>
      <c r="H35" s="30"/>
      <c r="I35" s="28"/>
      <c r="J35" s="36"/>
      <c r="K35" s="31"/>
      <c r="L35" s="131"/>
      <c r="M35" s="23"/>
      <c r="N35" s="21"/>
      <c r="O35" s="21"/>
      <c r="P35" s="27"/>
      <c r="Q35" s="28"/>
      <c r="R35" s="29"/>
      <c r="S35" s="30"/>
      <c r="T35" s="28"/>
      <c r="U35" s="36"/>
      <c r="V35" s="31"/>
    </row>
    <row r="36" spans="2:22" x14ac:dyDescent="0.35">
      <c r="B36" s="23"/>
      <c r="C36" s="21" t="s">
        <v>22</v>
      </c>
      <c r="D36" s="21"/>
      <c r="E36" s="44"/>
      <c r="F36" s="45"/>
      <c r="G36" s="46"/>
      <c r="H36" s="47"/>
      <c r="I36" s="45"/>
      <c r="J36" s="45"/>
      <c r="K36" s="31"/>
      <c r="L36" s="131"/>
      <c r="M36" s="23"/>
      <c r="N36" s="21" t="s">
        <v>22</v>
      </c>
      <c r="O36" s="21"/>
      <c r="P36" s="44"/>
      <c r="Q36" s="45"/>
      <c r="R36" s="46"/>
      <c r="S36" s="47"/>
      <c r="T36" s="45"/>
      <c r="U36" s="45"/>
      <c r="V36" s="31"/>
    </row>
    <row r="37" spans="2:22" x14ac:dyDescent="0.35">
      <c r="B37" s="23"/>
      <c r="C37" s="21"/>
      <c r="D37" s="21" t="s">
        <v>23</v>
      </c>
      <c r="E37" s="27">
        <f>SUMIF('Step 1 Infrastructure'!$A$3:$A$100,'Step 6 Summary'!D37,'Step 1 Infrastructure'!$F$3:$F$100)</f>
        <v>0</v>
      </c>
      <c r="F37" s="28">
        <f>E37*IF(ISNA(VLOOKUP(D37,'GTA ADMIN FEE (HIDDEN TAB)'!$B$2:$C$49,2,FALSE)),0,(VLOOKUP(D37,'GTA ADMIN FEE (HIDDEN TAB)'!$B$2:$C$49,2,FALSE)))</f>
        <v>0</v>
      </c>
      <c r="G37" s="29">
        <f t="shared" ref="G37" si="56">E37+F37</f>
        <v>0</v>
      </c>
      <c r="H37" s="30"/>
      <c r="I37" s="28">
        <f t="shared" ref="I37:K37" si="57">E37*12</f>
        <v>0</v>
      </c>
      <c r="J37" s="28">
        <f t="shared" si="57"/>
        <v>0</v>
      </c>
      <c r="K37" s="31">
        <f t="shared" si="57"/>
        <v>0</v>
      </c>
      <c r="L37" s="131"/>
      <c r="M37" s="23"/>
      <c r="N37" s="21"/>
      <c r="O37" s="21" t="s">
        <v>23</v>
      </c>
      <c r="P37" s="27">
        <f>SUMIF('Step 1 Infrastructure'!$H$3:$H$100,'Step 6 Summary'!O37,'Step 1 Infrastructure'!$M$3:$M$100)</f>
        <v>0</v>
      </c>
      <c r="Q37" s="28">
        <f>P37*IF(ISNA(VLOOKUP(O37,'GTA ADMIN FEE (HIDDEN TAB)'!$B$2:$C$49,2,FALSE)),0,(VLOOKUP(O37,'GTA ADMIN FEE (HIDDEN TAB)'!$B$2:$C$49,2,FALSE)))</f>
        <v>0</v>
      </c>
      <c r="R37" s="29">
        <f t="shared" ref="R37" si="58">P37+Q37</f>
        <v>0</v>
      </c>
      <c r="S37" s="30"/>
      <c r="T37" s="28">
        <f t="shared" ref="T37" si="59">P37*12</f>
        <v>0</v>
      </c>
      <c r="U37" s="28">
        <f t="shared" ref="U37" si="60">Q37*12</f>
        <v>0</v>
      </c>
      <c r="V37" s="31">
        <f t="shared" ref="V37" si="61">R37*12</f>
        <v>0</v>
      </c>
    </row>
    <row r="38" spans="2:22" x14ac:dyDescent="0.35">
      <c r="B38" s="48"/>
      <c r="C38" s="21"/>
      <c r="D38" s="21"/>
      <c r="E38" s="27"/>
      <c r="F38" s="28"/>
      <c r="G38" s="29"/>
      <c r="H38" s="30"/>
      <c r="I38" s="28"/>
      <c r="J38" s="28"/>
      <c r="K38" s="31"/>
      <c r="L38" s="131"/>
      <c r="M38" s="48"/>
      <c r="N38" s="21"/>
      <c r="O38" s="21"/>
      <c r="P38" s="27"/>
      <c r="Q38" s="28"/>
      <c r="R38" s="29"/>
      <c r="S38" s="30"/>
      <c r="T38" s="28"/>
      <c r="U38" s="28"/>
      <c r="V38" s="31"/>
    </row>
    <row r="39" spans="2:22" x14ac:dyDescent="0.35">
      <c r="B39" s="48"/>
      <c r="C39" s="21" t="s">
        <v>443</v>
      </c>
      <c r="D39" s="21"/>
      <c r="E39" s="27"/>
      <c r="F39" s="28"/>
      <c r="G39" s="29"/>
      <c r="H39" s="30"/>
      <c r="I39" s="28"/>
      <c r="J39" s="28"/>
      <c r="K39" s="31"/>
      <c r="L39" s="131"/>
      <c r="M39" s="48"/>
      <c r="N39" s="21" t="s">
        <v>443</v>
      </c>
      <c r="O39" s="21"/>
      <c r="P39" s="27"/>
      <c r="Q39" s="28"/>
      <c r="R39" s="29"/>
      <c r="S39" s="30"/>
      <c r="T39" s="28"/>
      <c r="U39" s="28"/>
      <c r="V39" s="31"/>
    </row>
    <row r="40" spans="2:22" x14ac:dyDescent="0.35">
      <c r="B40" s="48"/>
      <c r="C40" s="21"/>
      <c r="D40" s="21" t="s">
        <v>9</v>
      </c>
      <c r="E40" s="27">
        <f>SUMIF('Step 1 Infrastructure'!$A$3:$A$100,'Step 6 Summary'!D40,'Step 1 Infrastructure'!$F$3:$F$100)</f>
        <v>0</v>
      </c>
      <c r="F40" s="28">
        <f>E40*IF(ISNA(VLOOKUP(D40,'GTA ADMIN FEE (HIDDEN TAB)'!$B$2:$C$49,2,FALSE)),0,(VLOOKUP(D40,'GTA ADMIN FEE (HIDDEN TAB)'!$B$2:$C$49,2,FALSE)))</f>
        <v>0</v>
      </c>
      <c r="G40" s="29">
        <f t="shared" ref="G40:G43" si="62">E40+F40</f>
        <v>0</v>
      </c>
      <c r="H40" s="30"/>
      <c r="I40" s="28">
        <f t="shared" ref="I40:K43" si="63">E40*12</f>
        <v>0</v>
      </c>
      <c r="J40" s="28">
        <f t="shared" si="63"/>
        <v>0</v>
      </c>
      <c r="K40" s="31">
        <f t="shared" si="63"/>
        <v>0</v>
      </c>
      <c r="L40" s="131"/>
      <c r="M40" s="48"/>
      <c r="N40" s="21"/>
      <c r="O40" s="21" t="s">
        <v>9</v>
      </c>
      <c r="P40" s="27">
        <f>SUMIF('Step 1 Infrastructure'!$H$3:$H$100,'Step 6 Summary'!O40,'Step 1 Infrastructure'!$M$3:$M$100)</f>
        <v>0</v>
      </c>
      <c r="Q40" s="28">
        <f>P40*IF(ISNA(VLOOKUP(O40,'GTA ADMIN FEE (HIDDEN TAB)'!$B$2:$C$49,2,FALSE)),0,(VLOOKUP(O40,'GTA ADMIN FEE (HIDDEN TAB)'!$B$2:$C$49,2,FALSE)))</f>
        <v>0</v>
      </c>
      <c r="R40" s="29">
        <f t="shared" ref="R40:R43" si="64">P40+Q40</f>
        <v>0</v>
      </c>
      <c r="S40" s="30"/>
      <c r="T40" s="28">
        <f t="shared" ref="T40:T43" si="65">P40*12</f>
        <v>0</v>
      </c>
      <c r="U40" s="28">
        <f t="shared" ref="U40:U43" si="66">Q40*12</f>
        <v>0</v>
      </c>
      <c r="V40" s="31">
        <f t="shared" ref="V40:V43" si="67">R40*12</f>
        <v>0</v>
      </c>
    </row>
    <row r="41" spans="2:22" x14ac:dyDescent="0.35">
      <c r="B41" s="48"/>
      <c r="C41" s="21"/>
      <c r="D41" s="21" t="s">
        <v>380</v>
      </c>
      <c r="E41" s="27">
        <f>SUMIF('Step 1 Infrastructure'!$A$3:$A$100,'Step 6 Summary'!D41,'Step 1 Infrastructure'!$F$3:$F$100)</f>
        <v>0</v>
      </c>
      <c r="F41" s="28">
        <f>E41*IF(ISNA(VLOOKUP(D41,'GTA ADMIN FEE (HIDDEN TAB)'!$B$2:$C$49,2,FALSE)),0,(VLOOKUP(D41,'GTA ADMIN FEE (HIDDEN TAB)'!$B$2:$C$49,2,FALSE)))</f>
        <v>0</v>
      </c>
      <c r="G41" s="29">
        <f t="shared" si="62"/>
        <v>0</v>
      </c>
      <c r="H41" s="30"/>
      <c r="I41" s="28">
        <f t="shared" si="63"/>
        <v>0</v>
      </c>
      <c r="J41" s="28">
        <f t="shared" si="63"/>
        <v>0</v>
      </c>
      <c r="K41" s="31">
        <f t="shared" si="63"/>
        <v>0</v>
      </c>
      <c r="L41" s="131"/>
      <c r="M41" s="48"/>
      <c r="N41" s="21"/>
      <c r="O41" s="21" t="s">
        <v>380</v>
      </c>
      <c r="P41" s="27">
        <f>SUMIF('Step 1 Infrastructure'!$H$3:$H$100,'Step 6 Summary'!O41,'Step 1 Infrastructure'!$M$3:$M$100)</f>
        <v>0</v>
      </c>
      <c r="Q41" s="28">
        <f>P41*IF(ISNA(VLOOKUP(O41,'GTA ADMIN FEE (HIDDEN TAB)'!$B$2:$C$49,2,FALSE)),0,(VLOOKUP(O41,'GTA ADMIN FEE (HIDDEN TAB)'!$B$2:$C$49,2,FALSE)))</f>
        <v>0</v>
      </c>
      <c r="R41" s="29">
        <f t="shared" si="64"/>
        <v>0</v>
      </c>
      <c r="S41" s="30"/>
      <c r="T41" s="28">
        <f t="shared" si="65"/>
        <v>0</v>
      </c>
      <c r="U41" s="28">
        <f t="shared" si="66"/>
        <v>0</v>
      </c>
      <c r="V41" s="31">
        <f t="shared" si="67"/>
        <v>0</v>
      </c>
    </row>
    <row r="42" spans="2:22" x14ac:dyDescent="0.35">
      <c r="B42" s="48"/>
      <c r="C42" s="21"/>
      <c r="D42" s="21" t="s">
        <v>386</v>
      </c>
      <c r="E42" s="27">
        <f>SUMIF('Step 1 Infrastructure'!$A$3:$A$100,'Step 6 Summary'!D42,'Step 1 Infrastructure'!$F$3:$F$100)</f>
        <v>0</v>
      </c>
      <c r="F42" s="28">
        <f>E42*IF(ISNA(VLOOKUP(D42,'GTA ADMIN FEE (HIDDEN TAB)'!$B$2:$C$49,2,FALSE)),0,(VLOOKUP(D42,'GTA ADMIN FEE (HIDDEN TAB)'!$B$2:$C$49,2,FALSE)))</f>
        <v>0</v>
      </c>
      <c r="G42" s="29">
        <f t="shared" si="62"/>
        <v>0</v>
      </c>
      <c r="H42" s="30"/>
      <c r="I42" s="28">
        <f t="shared" si="63"/>
        <v>0</v>
      </c>
      <c r="J42" s="28">
        <f t="shared" si="63"/>
        <v>0</v>
      </c>
      <c r="K42" s="31">
        <f t="shared" si="63"/>
        <v>0</v>
      </c>
      <c r="L42" s="131"/>
      <c r="M42" s="48"/>
      <c r="N42" s="21"/>
      <c r="O42" s="21" t="s">
        <v>386</v>
      </c>
      <c r="P42" s="27">
        <f>SUMIF('Step 1 Infrastructure'!$H$3:$H$100,'Step 6 Summary'!O42,'Step 1 Infrastructure'!$M$3:$M$100)</f>
        <v>0</v>
      </c>
      <c r="Q42" s="28">
        <f>P42*IF(ISNA(VLOOKUP(O42,'GTA ADMIN FEE (HIDDEN TAB)'!$B$2:$C$49,2,FALSE)),0,(VLOOKUP(O42,'GTA ADMIN FEE (HIDDEN TAB)'!$B$2:$C$49,2,FALSE)))</f>
        <v>0</v>
      </c>
      <c r="R42" s="29">
        <f t="shared" si="64"/>
        <v>0</v>
      </c>
      <c r="S42" s="30"/>
      <c r="T42" s="28">
        <f t="shared" si="65"/>
        <v>0</v>
      </c>
      <c r="U42" s="28">
        <f t="shared" si="66"/>
        <v>0</v>
      </c>
      <c r="V42" s="31">
        <f t="shared" si="67"/>
        <v>0</v>
      </c>
    </row>
    <row r="43" spans="2:22" x14ac:dyDescent="0.35">
      <c r="B43" s="48"/>
      <c r="C43" s="21"/>
      <c r="D43" s="21" t="s">
        <v>392</v>
      </c>
      <c r="E43" s="27">
        <f>SUMIF('Step 1 Infrastructure'!$A$3:$A$100,'Step 6 Summary'!D43,'Step 1 Infrastructure'!$F$3:$F$100)</f>
        <v>0</v>
      </c>
      <c r="F43" s="28">
        <f>E43*IF(ISNA(VLOOKUP(D43,'GTA ADMIN FEE (HIDDEN TAB)'!$B$2:$C$49,2,FALSE)),0,(VLOOKUP(D43,'GTA ADMIN FEE (HIDDEN TAB)'!$B$2:$C$49,2,FALSE)))</f>
        <v>0</v>
      </c>
      <c r="G43" s="41">
        <f t="shared" si="62"/>
        <v>0</v>
      </c>
      <c r="H43" s="42"/>
      <c r="I43" s="37">
        <f t="shared" si="63"/>
        <v>0</v>
      </c>
      <c r="J43" s="37">
        <f t="shared" si="63"/>
        <v>0</v>
      </c>
      <c r="K43" s="43">
        <f t="shared" si="63"/>
        <v>0</v>
      </c>
      <c r="L43" s="131"/>
      <c r="M43" s="48"/>
      <c r="N43" s="21"/>
      <c r="O43" s="21" t="s">
        <v>392</v>
      </c>
      <c r="P43" s="27">
        <f>SUMIF('Step 1 Infrastructure'!$H$3:$H$100,'Step 6 Summary'!O43,'Step 1 Infrastructure'!$M$3:$M$100)</f>
        <v>0</v>
      </c>
      <c r="Q43" s="28">
        <f>P43*IF(ISNA(VLOOKUP(O43,'GTA ADMIN FEE (HIDDEN TAB)'!$B$2:$C$49,2,FALSE)),0,(VLOOKUP(O43,'GTA ADMIN FEE (HIDDEN TAB)'!$B$2:$C$49,2,FALSE)))</f>
        <v>0</v>
      </c>
      <c r="R43" s="41">
        <f t="shared" si="64"/>
        <v>0</v>
      </c>
      <c r="S43" s="42"/>
      <c r="T43" s="37">
        <f t="shared" si="65"/>
        <v>0</v>
      </c>
      <c r="U43" s="37">
        <f t="shared" si="66"/>
        <v>0</v>
      </c>
      <c r="V43" s="43">
        <f t="shared" si="67"/>
        <v>0</v>
      </c>
    </row>
    <row r="44" spans="2:22" x14ac:dyDescent="0.35">
      <c r="B44" s="48"/>
      <c r="C44" s="21"/>
      <c r="D44" s="21" t="s">
        <v>444</v>
      </c>
      <c r="E44" s="32">
        <f t="shared" ref="E44:K44" si="68">SUM(E40:E43)</f>
        <v>0</v>
      </c>
      <c r="F44" s="33">
        <f t="shared" si="68"/>
        <v>0</v>
      </c>
      <c r="G44" s="34">
        <f t="shared" si="68"/>
        <v>0</v>
      </c>
      <c r="H44" s="35">
        <f t="shared" si="68"/>
        <v>0</v>
      </c>
      <c r="I44" s="33">
        <f t="shared" si="68"/>
        <v>0</v>
      </c>
      <c r="J44" s="33">
        <f t="shared" si="68"/>
        <v>0</v>
      </c>
      <c r="K44" s="34">
        <f t="shared" si="68"/>
        <v>0</v>
      </c>
      <c r="L44" s="131"/>
      <c r="M44" s="48"/>
      <c r="N44" s="21"/>
      <c r="O44" s="21" t="s">
        <v>444</v>
      </c>
      <c r="P44" s="32">
        <f t="shared" ref="P44:V44" si="69">SUM(P40:P43)</f>
        <v>0</v>
      </c>
      <c r="Q44" s="33">
        <f t="shared" si="69"/>
        <v>0</v>
      </c>
      <c r="R44" s="34">
        <f t="shared" si="69"/>
        <v>0</v>
      </c>
      <c r="S44" s="35">
        <f t="shared" si="69"/>
        <v>0</v>
      </c>
      <c r="T44" s="33">
        <f t="shared" si="69"/>
        <v>0</v>
      </c>
      <c r="U44" s="33">
        <f t="shared" si="69"/>
        <v>0</v>
      </c>
      <c r="V44" s="34">
        <f t="shared" si="69"/>
        <v>0</v>
      </c>
    </row>
    <row r="45" spans="2:22" x14ac:dyDescent="0.35">
      <c r="B45" s="48"/>
      <c r="C45" s="21"/>
      <c r="D45" s="21"/>
      <c r="E45" s="27"/>
      <c r="F45" s="28"/>
      <c r="G45" s="29"/>
      <c r="H45" s="30"/>
      <c r="I45" s="28"/>
      <c r="J45" s="28"/>
      <c r="K45" s="31"/>
      <c r="L45" s="131"/>
      <c r="M45" s="48"/>
      <c r="N45" s="21"/>
      <c r="O45" s="21"/>
      <c r="P45" s="27"/>
      <c r="Q45" s="28"/>
      <c r="R45" s="29"/>
      <c r="S45" s="30"/>
      <c r="T45" s="28"/>
      <c r="U45" s="28"/>
      <c r="V45" s="31"/>
    </row>
    <row r="46" spans="2:22" x14ac:dyDescent="0.35">
      <c r="B46" s="135"/>
      <c r="C46" s="136"/>
      <c r="D46" s="137" t="s">
        <v>445</v>
      </c>
      <c r="E46" s="91">
        <f>E44+E37+E34+E17+E10</f>
        <v>0</v>
      </c>
      <c r="F46" s="92">
        <f>F44+F37+F34+F17+F10</f>
        <v>0</v>
      </c>
      <c r="G46" s="92">
        <f>G44+G37+G34+G17+G10</f>
        <v>0</v>
      </c>
      <c r="H46" s="49">
        <f>H37+H34+H17+H10</f>
        <v>0</v>
      </c>
      <c r="I46" s="91">
        <f>I44+I37+I34+I17+I10</f>
        <v>0</v>
      </c>
      <c r="J46" s="92">
        <f>J44+J37+J34+J17+J10</f>
        <v>0</v>
      </c>
      <c r="K46" s="93">
        <f>K44+K37+K34+K17+K10</f>
        <v>0</v>
      </c>
      <c r="L46" s="131"/>
      <c r="M46" s="236" t="s">
        <v>445</v>
      </c>
      <c r="N46" s="237"/>
      <c r="O46" s="238"/>
      <c r="P46" s="91">
        <f>P44+P37+P34+P17+P10</f>
        <v>0</v>
      </c>
      <c r="Q46" s="92">
        <f>Q44+Q37+Q34+Q17+Q10</f>
        <v>0</v>
      </c>
      <c r="R46" s="92">
        <f>R44+R37+R34+R17+R10</f>
        <v>0</v>
      </c>
      <c r="S46" s="49">
        <f>S37+S34+S17+S10</f>
        <v>0</v>
      </c>
      <c r="T46" s="91">
        <f>T44+T37+T34+T17+T10</f>
        <v>0</v>
      </c>
      <c r="U46" s="92">
        <f>U44+U37+U34+U17+U10</f>
        <v>0</v>
      </c>
      <c r="V46" s="93">
        <f>V44+V37+V34+V17+V10</f>
        <v>0</v>
      </c>
    </row>
    <row r="47" spans="2:22" ht="15" thickBot="1" x14ac:dyDescent="0.4">
      <c r="B47" s="50"/>
      <c r="C47" s="51"/>
      <c r="D47" s="51"/>
      <c r="E47" s="52"/>
      <c r="F47" s="53"/>
      <c r="G47" s="54"/>
      <c r="H47" s="55"/>
      <c r="I47" s="53"/>
      <c r="J47" s="53"/>
      <c r="K47" s="56"/>
      <c r="L47" s="131"/>
      <c r="M47" s="50"/>
      <c r="N47" s="51"/>
      <c r="O47" s="51"/>
      <c r="P47" s="52"/>
      <c r="Q47" s="53"/>
      <c r="R47" s="54"/>
      <c r="S47" s="55"/>
      <c r="T47" s="53"/>
      <c r="U47" s="53"/>
      <c r="V47" s="56"/>
    </row>
    <row r="48" spans="2:22" ht="15" thickBot="1" x14ac:dyDescent="0.4">
      <c r="B48" s="78" t="s">
        <v>484</v>
      </c>
      <c r="C48" s="77"/>
      <c r="D48" s="82"/>
      <c r="E48" s="80"/>
      <c r="F48" s="80"/>
      <c r="G48" s="80"/>
      <c r="H48" s="55"/>
      <c r="I48" s="80"/>
      <c r="J48" s="80"/>
      <c r="K48" s="79"/>
      <c r="L48" s="131"/>
      <c r="M48" s="78" t="s">
        <v>484</v>
      </c>
      <c r="N48" s="77"/>
      <c r="O48" s="82"/>
      <c r="P48" s="80"/>
      <c r="Q48" s="80"/>
      <c r="R48" s="80"/>
      <c r="S48" s="55"/>
      <c r="T48" s="80"/>
      <c r="U48" s="80"/>
      <c r="V48" s="79"/>
    </row>
    <row r="49" spans="2:22" ht="15" thickBot="1" x14ac:dyDescent="0.4">
      <c r="B49" s="78"/>
      <c r="C49" s="82" t="s">
        <v>262</v>
      </c>
      <c r="D49" s="82"/>
      <c r="E49" s="87"/>
      <c r="F49" s="87"/>
      <c r="G49" s="87"/>
      <c r="H49" s="55"/>
      <c r="I49" s="87"/>
      <c r="J49" s="87"/>
      <c r="K49" s="79"/>
      <c r="L49" s="131"/>
      <c r="M49" s="78"/>
      <c r="N49" s="82" t="s">
        <v>262</v>
      </c>
      <c r="O49" s="82"/>
      <c r="P49" s="87"/>
      <c r="Q49" s="87"/>
      <c r="R49" s="87"/>
      <c r="S49" s="55"/>
      <c r="T49" s="87"/>
      <c r="U49" s="87"/>
      <c r="V49" s="79"/>
    </row>
    <row r="50" spans="2:22" ht="15" thickBot="1" x14ac:dyDescent="0.4">
      <c r="B50" s="78"/>
      <c r="C50" s="82"/>
      <c r="D50" s="82" t="s">
        <v>569</v>
      </c>
      <c r="E50" s="81">
        <f>SUMIF('Step 2 Managed Network Services'!$A$3:$A$285,'Step 6 Summary'!D50,'Step 2 Managed Network Services'!$F$3:$F$285)+SUMIF('Step 3 Hosted Voice Services'!$A$3:$A$70,'Step 6 Summary'!D50,'Step 3 Hosted Voice Services'!$E$3:$E$70)+SUMIF('Step 4 Broadband Aggregation'!$A$3:$A$44,'Step 6 Summary'!D50,'Step 4 Broadband Aggregation'!$F$3:$F$44)</f>
        <v>0</v>
      </c>
      <c r="F50" s="28">
        <f>E50*IF(ISNA(VLOOKUP(D50,'GTA ADMIN FEE (HIDDEN TAB)'!$B$2:$C$49,2,FALSE)),0,(VLOOKUP(D50,'GTA ADMIN FEE (HIDDEN TAB)'!$B$2:$C$49,2,FALSE)))</f>
        <v>0</v>
      </c>
      <c r="G50" s="81">
        <f>E50+F50</f>
        <v>0</v>
      </c>
      <c r="H50" s="55"/>
      <c r="I50" s="81">
        <f t="shared" ref="I50:K54" si="70">E50*12</f>
        <v>0</v>
      </c>
      <c r="J50" s="81">
        <f t="shared" si="70"/>
        <v>0</v>
      </c>
      <c r="K50" s="79">
        <f t="shared" si="70"/>
        <v>0</v>
      </c>
      <c r="L50" s="131"/>
      <c r="M50" s="78"/>
      <c r="N50" s="82"/>
      <c r="O50" s="82" t="s">
        <v>569</v>
      </c>
      <c r="P50" s="81">
        <f>SUMIF('Step 2 Managed Network Services'!$H$3:$H$285,'Step 6 Summary'!O50,'Step 2 Managed Network Services'!$M$3:$M$285)+SUMIF('Step 3 Hosted Voice Services'!$H$3:$H$70,'Step 6 Summary'!O50,'Step 3 Hosted Voice Services'!$M$3:$M$70)+SUMIF('Step 4 Broadband Aggregation'!$H$3:$H$44,'Step 6 Summary'!O50,'Step 4 Broadband Aggregation'!$M$3:$M$44)</f>
        <v>0</v>
      </c>
      <c r="Q50" s="20">
        <f>P50*IF(ISNA(VLOOKUP(O50,'GTA ADMIN FEE (HIDDEN TAB)'!$B$2:$C$49,2,FALSE)),0,(VLOOKUP(O50,'GTA ADMIN FEE (HIDDEN TAB)'!$B$2:$C$49,2,FALSE)))</f>
        <v>0</v>
      </c>
      <c r="R50" s="81">
        <f>P50+Q50</f>
        <v>0</v>
      </c>
      <c r="S50" s="55"/>
      <c r="T50" s="81">
        <f t="shared" ref="T50:T54" si="71">P50*12</f>
        <v>0</v>
      </c>
      <c r="U50" s="81">
        <f t="shared" ref="U50:U54" si="72">Q50*12</f>
        <v>0</v>
      </c>
      <c r="V50" s="79">
        <f t="shared" ref="V50:V54" si="73">R50*12</f>
        <v>0</v>
      </c>
    </row>
    <row r="51" spans="2:22" ht="15" thickBot="1" x14ac:dyDescent="0.4">
      <c r="B51" s="78"/>
      <c r="C51" s="82"/>
      <c r="D51" s="82" t="s">
        <v>304</v>
      </c>
      <c r="E51" s="81">
        <f>SUMIF('Step 2 Managed Network Services'!$A$3:$A$285,'Step 6 Summary'!D51,'Step 2 Managed Network Services'!$F$3:$F$285)+SUMIF('Step 3 Hosted Voice Services'!$A$3:$A$70,'Step 6 Summary'!D51,'Step 3 Hosted Voice Services'!$E$3:$E$70)+SUMIF('Step 4 Broadband Aggregation'!$A$3:$A$44,'Step 6 Summary'!D51,'Step 4 Broadband Aggregation'!$F$3:$F$44)</f>
        <v>0</v>
      </c>
      <c r="F51" s="28">
        <f>E51*IF(ISNA(VLOOKUP(D51,'GTA ADMIN FEE (HIDDEN TAB)'!$B$2:$C$49,2,FALSE)),0,(VLOOKUP(D51,'GTA ADMIN FEE (HIDDEN TAB)'!$B$2:$C$49,2,FALSE)))</f>
        <v>0</v>
      </c>
      <c r="G51" s="81">
        <f>E51+F51</f>
        <v>0</v>
      </c>
      <c r="H51" s="55"/>
      <c r="I51" s="81">
        <f t="shared" ref="I51" si="74">E51*12</f>
        <v>0</v>
      </c>
      <c r="J51" s="81">
        <f t="shared" ref="J51" si="75">F51*12</f>
        <v>0</v>
      </c>
      <c r="K51" s="79">
        <f t="shared" ref="K51" si="76">G51*12</f>
        <v>0</v>
      </c>
      <c r="L51" s="131"/>
      <c r="M51" s="78"/>
      <c r="N51" s="82"/>
      <c r="O51" s="82" t="s">
        <v>304</v>
      </c>
      <c r="P51" s="81">
        <f>SUMIF('Step 2 Managed Network Services'!$H$3:$H$285,'Step 6 Summary'!O51,'Step 2 Managed Network Services'!$M$3:$M$285)+SUMIF('Step 3 Hosted Voice Services'!$H$3:$H$70,'Step 6 Summary'!O51,'Step 3 Hosted Voice Services'!$M$3:$M$70)+SUMIF('Step 4 Broadband Aggregation'!$H$3:$H$44,'Step 6 Summary'!O51,'Step 4 Broadband Aggregation'!$M$3:$M$44)</f>
        <v>0</v>
      </c>
      <c r="Q51" s="20">
        <f>P51*IF(ISNA(VLOOKUP(O51,'GTA ADMIN FEE (HIDDEN TAB)'!$B$2:$C$49,2,FALSE)),0,(VLOOKUP(O51,'GTA ADMIN FEE (HIDDEN TAB)'!$B$2:$C$49,2,FALSE)))</f>
        <v>0</v>
      </c>
      <c r="R51" s="81">
        <f>P51+Q51</f>
        <v>0</v>
      </c>
      <c r="S51" s="55"/>
      <c r="T51" s="81">
        <f t="shared" ref="T51" si="77">P51*12</f>
        <v>0</v>
      </c>
      <c r="U51" s="81">
        <f t="shared" ref="U51" si="78">Q51*12</f>
        <v>0</v>
      </c>
      <c r="V51" s="79">
        <f t="shared" ref="V51" si="79">R51*12</f>
        <v>0</v>
      </c>
    </row>
    <row r="52" spans="2:22" ht="15" thickBot="1" x14ac:dyDescent="0.4">
      <c r="B52" s="78"/>
      <c r="C52" s="82"/>
      <c r="D52" s="82" t="s">
        <v>253</v>
      </c>
      <c r="E52" s="81">
        <f>SUMIF('Step 2 Managed Network Services'!$A$3:$A$285,'Step 6 Summary'!D52,'Step 2 Managed Network Services'!$F$3:$F$285)+SUMIF('Step 3 Hosted Voice Services'!$A$3:$A$70,'Step 6 Summary'!D52,'Step 3 Hosted Voice Services'!$E$3:$E$70)+SUMIF('Step 4 Broadband Aggregation'!$A$3:$A$44,'Step 6 Summary'!D52,'Step 4 Broadband Aggregation'!$F$3:$F$44)</f>
        <v>0</v>
      </c>
      <c r="F52" s="28">
        <f>E52*IF(ISNA(VLOOKUP(D52,'GTA ADMIN FEE (HIDDEN TAB)'!$B$2:$C$49,2,FALSE)),0,(VLOOKUP(D52,'GTA ADMIN FEE (HIDDEN TAB)'!$B$2:$C$49,2,FALSE)))</f>
        <v>0</v>
      </c>
      <c r="G52" s="81">
        <f>E52+F52</f>
        <v>0</v>
      </c>
      <c r="H52" s="55"/>
      <c r="I52" s="81">
        <f t="shared" si="70"/>
        <v>0</v>
      </c>
      <c r="J52" s="81">
        <f t="shared" si="70"/>
        <v>0</v>
      </c>
      <c r="K52" s="79">
        <f t="shared" si="70"/>
        <v>0</v>
      </c>
      <c r="L52" s="131"/>
      <c r="M52" s="78"/>
      <c r="N52" s="82"/>
      <c r="O52" s="82" t="s">
        <v>253</v>
      </c>
      <c r="P52" s="81">
        <f>SUMIF('Step 2 Managed Network Services'!$H$3:$H$285,'Step 6 Summary'!O52,'Step 2 Managed Network Services'!$M$3:$M$285)+SUMIF('Step 3 Hosted Voice Services'!$H$3:$H$70,'Step 6 Summary'!O52,'Step 3 Hosted Voice Services'!$M$3:$M$70)+SUMIF('Step 4 Broadband Aggregation'!$H$3:$H$44,'Step 6 Summary'!O52,'Step 4 Broadband Aggregation'!$M$3:$M$44)</f>
        <v>0</v>
      </c>
      <c r="Q52" s="20">
        <f>P52*IF(ISNA(VLOOKUP(O52,'GTA ADMIN FEE (HIDDEN TAB)'!$B$2:$C$49,2,FALSE)),0,(VLOOKUP(O52,'GTA ADMIN FEE (HIDDEN TAB)'!$B$2:$C$49,2,FALSE)))</f>
        <v>0</v>
      </c>
      <c r="R52" s="81">
        <f>P52+Q52</f>
        <v>0</v>
      </c>
      <c r="S52" s="55"/>
      <c r="T52" s="81">
        <f t="shared" si="71"/>
        <v>0</v>
      </c>
      <c r="U52" s="81">
        <f t="shared" si="72"/>
        <v>0</v>
      </c>
      <c r="V52" s="79">
        <f t="shared" si="73"/>
        <v>0</v>
      </c>
    </row>
    <row r="53" spans="2:22" ht="15" thickBot="1" x14ac:dyDescent="0.4">
      <c r="B53" s="78"/>
      <c r="C53" s="82"/>
      <c r="D53" s="82" t="s">
        <v>248</v>
      </c>
      <c r="E53" s="81">
        <f>'Step 2 Managed Network Services'!F20+'Step 2 Managed Network Services'!F22+'Step 2 Managed Network Services'!F23</f>
        <v>0</v>
      </c>
      <c r="F53" s="28">
        <f>E53*IF(ISNA(VLOOKUP(D53,'GTA ADMIN FEE (HIDDEN TAB)'!$B$2:$C$49,2,FALSE)),0,(VLOOKUP(D53,'GTA ADMIN FEE (HIDDEN TAB)'!$B$2:$C$49,2,FALSE)))</f>
        <v>0</v>
      </c>
      <c r="G53" s="81">
        <f>E53+F53</f>
        <v>0</v>
      </c>
      <c r="H53" s="55"/>
      <c r="I53" s="81">
        <f t="shared" si="70"/>
        <v>0</v>
      </c>
      <c r="J53" s="81">
        <f t="shared" si="70"/>
        <v>0</v>
      </c>
      <c r="K53" s="79">
        <f t="shared" si="70"/>
        <v>0</v>
      </c>
      <c r="L53" s="131"/>
      <c r="M53" s="78"/>
      <c r="N53" s="82"/>
      <c r="O53" s="82" t="s">
        <v>248</v>
      </c>
      <c r="P53" s="81">
        <f>'Step 2 Managed Network Services'!M20+'Step 2 Managed Network Services'!M22+'Step 2 Managed Network Services'!M23</f>
        <v>0</v>
      </c>
      <c r="Q53" s="20">
        <f>P53*IF(ISNA(VLOOKUP(O53,'GTA ADMIN FEE (HIDDEN TAB)'!$B$2:$C$49,2,FALSE)),0,(VLOOKUP(O53,'GTA ADMIN FEE (HIDDEN TAB)'!$B$2:$C$49,2,FALSE)))</f>
        <v>0</v>
      </c>
      <c r="R53" s="81">
        <f>P53+Q53</f>
        <v>0</v>
      </c>
      <c r="S53" s="55"/>
      <c r="T53" s="81">
        <f t="shared" si="71"/>
        <v>0</v>
      </c>
      <c r="U53" s="81">
        <f t="shared" si="72"/>
        <v>0</v>
      </c>
      <c r="V53" s="79">
        <f t="shared" si="73"/>
        <v>0</v>
      </c>
    </row>
    <row r="54" spans="2:22" ht="15" thickBot="1" x14ac:dyDescent="0.4">
      <c r="B54" s="78"/>
      <c r="C54" s="82"/>
      <c r="D54" s="82" t="s">
        <v>245</v>
      </c>
      <c r="E54" s="85">
        <f>SUMIF('Step 2 Managed Network Services'!$A$3:$A$285,'Step 6 Summary'!D54,'Step 2 Managed Network Services'!$F$3:$F$285)+SUMIF('Step 3 Hosted Voice Services'!$A$3:$A$70,'Step 6 Summary'!D54,'Step 3 Hosted Voice Services'!$E$3:$E$70)+SUMIF('Step 4 Broadband Aggregation'!$A$3:$A$44,'Step 6 Summary'!D54,'Step 4 Broadband Aggregation'!$F$3:$F$44)</f>
        <v>0</v>
      </c>
      <c r="F54" s="85">
        <f>E54*IF(ISNA(VLOOKUP(D54,'GTA ADMIN FEE (HIDDEN TAB)'!$B$2:$C$49,2,FALSE)),0,(VLOOKUP(D54,'GTA ADMIN FEE (HIDDEN TAB)'!$B$2:$C$49,2,FALSE)))</f>
        <v>0</v>
      </c>
      <c r="G54" s="85">
        <f>E54+F54</f>
        <v>0</v>
      </c>
      <c r="H54" s="55"/>
      <c r="I54" s="85">
        <f t="shared" si="70"/>
        <v>0</v>
      </c>
      <c r="J54" s="85">
        <f t="shared" si="70"/>
        <v>0</v>
      </c>
      <c r="K54" s="84">
        <f t="shared" si="70"/>
        <v>0</v>
      </c>
      <c r="L54" s="131"/>
      <c r="M54" s="78"/>
      <c r="N54" s="82"/>
      <c r="O54" s="82" t="s">
        <v>245</v>
      </c>
      <c r="P54" s="81">
        <f>SUMIF('Step 2 Managed Network Services'!$H$3:$H$285,'Step 6 Summary'!O54,'Step 2 Managed Network Services'!$M$3:$M$285)+SUMIF('Step 3 Hosted Voice Services'!$H$3:$H$70,'Step 6 Summary'!O54,'Step 3 Hosted Voice Services'!$M$3:$M$70)+SUMIF('Step 4 Broadband Aggregation'!$H$3:$H$44,'Step 6 Summary'!O54,'Step 4 Broadband Aggregation'!$M$3:$M$44)</f>
        <v>0</v>
      </c>
      <c r="Q54" s="114">
        <f>P54*IF(ISNA(VLOOKUP(O54,'GTA ADMIN FEE (HIDDEN TAB)'!$B$2:$C$49,2,FALSE)),0,(VLOOKUP(O54,'GTA ADMIN FEE (HIDDEN TAB)'!$B$2:$C$49,2,FALSE)))</f>
        <v>0</v>
      </c>
      <c r="R54" s="85">
        <f>P54+Q54</f>
        <v>0</v>
      </c>
      <c r="S54" s="55"/>
      <c r="T54" s="85">
        <f t="shared" si="71"/>
        <v>0</v>
      </c>
      <c r="U54" s="85">
        <f t="shared" si="72"/>
        <v>0</v>
      </c>
      <c r="V54" s="84">
        <f t="shared" si="73"/>
        <v>0</v>
      </c>
    </row>
    <row r="55" spans="2:22" ht="15" thickBot="1" x14ac:dyDescent="0.4">
      <c r="B55" s="78"/>
      <c r="C55" s="82"/>
      <c r="D55" s="82" t="s">
        <v>450</v>
      </c>
      <c r="E55" s="87">
        <f>SUM(E50:E54)</f>
        <v>0</v>
      </c>
      <c r="F55" s="87">
        <f>SUM(F50:F54)</f>
        <v>0</v>
      </c>
      <c r="G55" s="87">
        <f>SUM(G50:G54)</f>
        <v>0</v>
      </c>
      <c r="H55" s="55"/>
      <c r="I55" s="87">
        <f>SUM(I50:I54)</f>
        <v>0</v>
      </c>
      <c r="J55" s="87">
        <f>SUM(J50:J54)</f>
        <v>0</v>
      </c>
      <c r="K55" s="86">
        <f>SUM(K50:K54)</f>
        <v>0</v>
      </c>
      <c r="L55" s="131"/>
      <c r="M55" s="78"/>
      <c r="N55" s="82"/>
      <c r="O55" s="82" t="s">
        <v>450</v>
      </c>
      <c r="P55" s="116">
        <f>SUM(P50:P54)</f>
        <v>0</v>
      </c>
      <c r="Q55" s="116">
        <f>SUM(Q50:Q54)</f>
        <v>0</v>
      </c>
      <c r="R55" s="87">
        <f>SUM(R50:R54)</f>
        <v>0</v>
      </c>
      <c r="S55" s="55"/>
      <c r="T55" s="87">
        <f>SUM(T50:T54)</f>
        <v>0</v>
      </c>
      <c r="U55" s="87">
        <f>SUM(U50:U54)</f>
        <v>0</v>
      </c>
      <c r="V55" s="86">
        <f>SUM(V50:V54)</f>
        <v>0</v>
      </c>
    </row>
    <row r="56" spans="2:22" ht="15" thickBot="1" x14ac:dyDescent="0.4">
      <c r="B56" s="78"/>
      <c r="C56" s="82"/>
      <c r="D56" s="82"/>
      <c r="E56" s="81"/>
      <c r="F56" s="81"/>
      <c r="G56" s="81"/>
      <c r="H56" s="55"/>
      <c r="I56" s="81"/>
      <c r="J56" s="81"/>
      <c r="K56" s="79"/>
      <c r="L56" s="131"/>
      <c r="M56" s="78"/>
      <c r="N56" s="82"/>
      <c r="O56" s="82"/>
      <c r="P56" s="81"/>
      <c r="Q56" s="81"/>
      <c r="R56" s="81"/>
      <c r="S56" s="55"/>
      <c r="T56" s="81"/>
      <c r="U56" s="81"/>
      <c r="V56" s="79"/>
    </row>
    <row r="57" spans="2:22" ht="15" thickBot="1" x14ac:dyDescent="0.4">
      <c r="B57" s="78"/>
      <c r="C57" s="82" t="s">
        <v>243</v>
      </c>
      <c r="D57" s="82"/>
      <c r="E57" s="81"/>
      <c r="F57" s="81"/>
      <c r="G57" s="81"/>
      <c r="H57" s="55"/>
      <c r="I57" s="81"/>
      <c r="J57" s="81"/>
      <c r="K57" s="79"/>
      <c r="L57" s="131"/>
      <c r="M57" s="78"/>
      <c r="N57" s="82" t="s">
        <v>243</v>
      </c>
      <c r="O57" s="82"/>
      <c r="P57" s="81"/>
      <c r="Q57" s="81"/>
      <c r="R57" s="81"/>
      <c r="S57" s="55"/>
      <c r="T57" s="81"/>
      <c r="U57" s="81"/>
      <c r="V57" s="79"/>
    </row>
    <row r="58" spans="2:22" ht="15" thickBot="1" x14ac:dyDescent="0.4">
      <c r="B58" s="78"/>
      <c r="C58" s="82"/>
      <c r="D58" s="82" t="s">
        <v>241</v>
      </c>
      <c r="E58" s="81">
        <f>SUMIF('Step 2 Managed Network Services'!$A$3:$A$285,'Step 6 Summary'!D58,'Step 2 Managed Network Services'!$F$3:$F$285)+SUMIF('Step 3 Hosted Voice Services'!$A$3:$A$70,'Step 6 Summary'!D58,'Step 3 Hosted Voice Services'!$E$3:$E$70)+SUMIF('Step 4 Broadband Aggregation'!$A$3:$A$44,'Step 6 Summary'!D58,'Step 4 Broadband Aggregation'!$F$3:$F$44)</f>
        <v>0</v>
      </c>
      <c r="F58" s="28">
        <f>E58*IF(ISNA(VLOOKUP(D58,'GTA ADMIN FEE (HIDDEN TAB)'!$B$2:$C$49,2,FALSE)),0,(VLOOKUP(D58,'GTA ADMIN FEE (HIDDEN TAB)'!$B$2:$C$49,2,FALSE)))</f>
        <v>0</v>
      </c>
      <c r="G58" s="81">
        <f t="shared" ref="G58:G63" si="80">E58+F58</f>
        <v>0</v>
      </c>
      <c r="H58" s="55"/>
      <c r="I58" s="81">
        <f t="shared" ref="I58:K63" si="81">E58*12</f>
        <v>0</v>
      </c>
      <c r="J58" s="81">
        <f t="shared" si="81"/>
        <v>0</v>
      </c>
      <c r="K58" s="79">
        <f t="shared" si="81"/>
        <v>0</v>
      </c>
      <c r="L58" s="131"/>
      <c r="M58" s="78"/>
      <c r="N58" s="82"/>
      <c r="O58" s="82" t="s">
        <v>241</v>
      </c>
      <c r="P58" s="81">
        <f>SUMIF('Step 2 Managed Network Services'!$H$3:$H$285,'Step 6 Summary'!O58,'Step 2 Managed Network Services'!$M$3:$M$285)+SUMIF('Step 3 Hosted Voice Services'!$H$3:$H$70,'Step 6 Summary'!O58,'Step 3 Hosted Voice Services'!$M$3:$M$70)+SUMIF('Step 4 Broadband Aggregation'!$H$3:$H$44,'Step 6 Summary'!O58,'Step 4 Broadband Aggregation'!$M$3:$M$44)</f>
        <v>0</v>
      </c>
      <c r="Q58" s="28">
        <f>P58*IF(ISNA(VLOOKUP(O58,'GTA ADMIN FEE (HIDDEN TAB)'!$B$2:$C$49,2,FALSE)),0,(VLOOKUP(O58,'GTA ADMIN FEE (HIDDEN TAB)'!$B$2:$C$49,2,FALSE)))</f>
        <v>0</v>
      </c>
      <c r="R58" s="81">
        <f t="shared" ref="R58:R63" si="82">P58+Q58</f>
        <v>0</v>
      </c>
      <c r="S58" s="55"/>
      <c r="T58" s="81">
        <f t="shared" ref="T58:T63" si="83">P58*12</f>
        <v>0</v>
      </c>
      <c r="U58" s="81">
        <f t="shared" ref="U58:U63" si="84">Q58*12</f>
        <v>0</v>
      </c>
      <c r="V58" s="79">
        <f t="shared" ref="V58:V63" si="85">R58*12</f>
        <v>0</v>
      </c>
    </row>
    <row r="59" spans="2:22" ht="15" thickBot="1" x14ac:dyDescent="0.4">
      <c r="B59" s="78"/>
      <c r="C59" s="82"/>
      <c r="D59" s="82" t="s">
        <v>238</v>
      </c>
      <c r="E59" s="81">
        <f>SUMIF('Step 2 Managed Network Services'!$A$3:$A$285,'Step 6 Summary'!D59,'Step 2 Managed Network Services'!$F$3:$F$285)+SUMIF('Step 3 Hosted Voice Services'!$A$3:$A$70,'Step 6 Summary'!D59,'Step 3 Hosted Voice Services'!$E$3:$E$70)+SUMIF('Step 4 Broadband Aggregation'!$A$3:$A$44,'Step 6 Summary'!D59,'Step 4 Broadband Aggregation'!$F$3:$F$44)</f>
        <v>0</v>
      </c>
      <c r="F59" s="28">
        <f>E59*IF(ISNA(VLOOKUP(D59,'GTA ADMIN FEE (HIDDEN TAB)'!$B$2:$C$49,2,FALSE)),0,(VLOOKUP(D59,'GTA ADMIN FEE (HIDDEN TAB)'!$B$2:$C$49,2,FALSE)))</f>
        <v>0</v>
      </c>
      <c r="G59" s="81">
        <f t="shared" si="80"/>
        <v>0</v>
      </c>
      <c r="H59" s="55"/>
      <c r="I59" s="81">
        <f t="shared" si="81"/>
        <v>0</v>
      </c>
      <c r="J59" s="81">
        <f t="shared" si="81"/>
        <v>0</v>
      </c>
      <c r="K59" s="79">
        <f t="shared" si="81"/>
        <v>0</v>
      </c>
      <c r="L59" s="131"/>
      <c r="M59" s="78"/>
      <c r="N59" s="82"/>
      <c r="O59" s="82" t="s">
        <v>238</v>
      </c>
      <c r="P59" s="81">
        <f>SUMIF('Step 2 Managed Network Services'!$H$3:$H$285,'Step 6 Summary'!O59,'Step 2 Managed Network Services'!$M$3:$M$285)+SUMIF('Step 3 Hosted Voice Services'!$H$3:$H$70,'Step 6 Summary'!O59,'Step 3 Hosted Voice Services'!$M$3:$M$70)+SUMIF('Step 4 Broadband Aggregation'!$H$3:$H$44,'Step 6 Summary'!O59,'Step 4 Broadband Aggregation'!$M$3:$M$44)</f>
        <v>0</v>
      </c>
      <c r="Q59" s="28">
        <f>P59*IF(ISNA(VLOOKUP(O59,'GTA ADMIN FEE (HIDDEN TAB)'!$B$2:$C$49,2,FALSE)),0,(VLOOKUP(O59,'GTA ADMIN FEE (HIDDEN TAB)'!$B$2:$C$49,2,FALSE)))</f>
        <v>0</v>
      </c>
      <c r="R59" s="81">
        <f t="shared" si="82"/>
        <v>0</v>
      </c>
      <c r="S59" s="55"/>
      <c r="T59" s="81">
        <f t="shared" si="83"/>
        <v>0</v>
      </c>
      <c r="U59" s="81">
        <f t="shared" si="84"/>
        <v>0</v>
      </c>
      <c r="V59" s="79">
        <f t="shared" si="85"/>
        <v>0</v>
      </c>
    </row>
    <row r="60" spans="2:22" ht="15" thickBot="1" x14ac:dyDescent="0.4">
      <c r="B60" s="78"/>
      <c r="C60" s="82"/>
      <c r="D60" s="82" t="s">
        <v>235</v>
      </c>
      <c r="E60" s="81">
        <f>SUMIF('Step 2 Managed Network Services'!$A$3:$A$285,'Step 6 Summary'!D60,'Step 2 Managed Network Services'!$F$3:$F$285)+SUMIF('Step 3 Hosted Voice Services'!$A$3:$A$70,'Step 6 Summary'!D60,'Step 3 Hosted Voice Services'!$E$3:$E$70)+SUMIF('Step 4 Broadband Aggregation'!$A$3:$A$44,'Step 6 Summary'!D60,'Step 4 Broadband Aggregation'!$F$3:$F$44)</f>
        <v>0</v>
      </c>
      <c r="F60" s="28">
        <f>E60*IF(ISNA(VLOOKUP(D60,'GTA ADMIN FEE (HIDDEN TAB)'!$B$2:$C$49,2,FALSE)),0,(VLOOKUP(D60,'GTA ADMIN FEE (HIDDEN TAB)'!$B$2:$C$49,2,FALSE)))</f>
        <v>0</v>
      </c>
      <c r="G60" s="81">
        <f t="shared" si="80"/>
        <v>0</v>
      </c>
      <c r="H60" s="55"/>
      <c r="I60" s="81">
        <f t="shared" si="81"/>
        <v>0</v>
      </c>
      <c r="J60" s="81">
        <f t="shared" si="81"/>
        <v>0</v>
      </c>
      <c r="K60" s="79">
        <f t="shared" si="81"/>
        <v>0</v>
      </c>
      <c r="L60" s="131"/>
      <c r="M60" s="78"/>
      <c r="N60" s="82"/>
      <c r="O60" s="82" t="s">
        <v>235</v>
      </c>
      <c r="P60" s="81">
        <f>SUMIF('Step 2 Managed Network Services'!$H$3:$H$285,'Step 6 Summary'!O60,'Step 2 Managed Network Services'!$M$3:$M$285)+SUMIF('Step 3 Hosted Voice Services'!$H$3:$H$70,'Step 6 Summary'!O60,'Step 3 Hosted Voice Services'!$M$3:$M$70)+SUMIF('Step 4 Broadband Aggregation'!$H$3:$H$44,'Step 6 Summary'!O60,'Step 4 Broadband Aggregation'!$M$3:$M$44)</f>
        <v>0</v>
      </c>
      <c r="Q60" s="28">
        <f>P60*IF(ISNA(VLOOKUP(O60,'GTA ADMIN FEE (HIDDEN TAB)'!$B$2:$C$49,2,FALSE)),0,(VLOOKUP(O60,'GTA ADMIN FEE (HIDDEN TAB)'!$B$2:$C$49,2,FALSE)))</f>
        <v>0</v>
      </c>
      <c r="R60" s="81">
        <f t="shared" si="82"/>
        <v>0</v>
      </c>
      <c r="S60" s="55"/>
      <c r="T60" s="81">
        <f t="shared" si="83"/>
        <v>0</v>
      </c>
      <c r="U60" s="81">
        <f t="shared" si="84"/>
        <v>0</v>
      </c>
      <c r="V60" s="79">
        <f t="shared" si="85"/>
        <v>0</v>
      </c>
    </row>
    <row r="61" spans="2:22" ht="15" thickBot="1" x14ac:dyDescent="0.4">
      <c r="B61" s="78"/>
      <c r="C61" s="82"/>
      <c r="D61" s="82" t="s">
        <v>220</v>
      </c>
      <c r="E61" s="81">
        <f>SUMIF('Step 2 Managed Network Services'!$A$3:$A$285,'Step 6 Summary'!D61,'Step 2 Managed Network Services'!$F$3:$F$285)+SUMIF('Step 3 Hosted Voice Services'!$A$3:$A$70,'Step 6 Summary'!D61,'Step 3 Hosted Voice Services'!$E$3:$E$70)+SUMIF('Step 4 Broadband Aggregation'!$A$3:$A$44,'Step 6 Summary'!D61,'Step 4 Broadband Aggregation'!$F$3:$F$44)</f>
        <v>0</v>
      </c>
      <c r="F61" s="28">
        <f>E61*IF(ISNA(VLOOKUP(D61,'GTA ADMIN FEE (HIDDEN TAB)'!$B$2:$C$49,2,FALSE)),0,(VLOOKUP(D61,'GTA ADMIN FEE (HIDDEN TAB)'!$B$2:$C$49,2,FALSE)))</f>
        <v>0</v>
      </c>
      <c r="G61" s="81">
        <f t="shared" si="80"/>
        <v>0</v>
      </c>
      <c r="H61" s="55"/>
      <c r="I61" s="81">
        <f t="shared" si="81"/>
        <v>0</v>
      </c>
      <c r="J61" s="81">
        <f t="shared" si="81"/>
        <v>0</v>
      </c>
      <c r="K61" s="79">
        <f t="shared" si="81"/>
        <v>0</v>
      </c>
      <c r="L61" s="131"/>
      <c r="M61" s="78"/>
      <c r="N61" s="82"/>
      <c r="O61" s="82" t="s">
        <v>220</v>
      </c>
      <c r="P61" s="81">
        <f>SUMIF('Step 2 Managed Network Services'!$H$3:$H$285,'Step 6 Summary'!O61,'Step 2 Managed Network Services'!$M$3:$M$285)+SUMIF('Step 3 Hosted Voice Services'!$H$3:$H$70,'Step 6 Summary'!O61,'Step 3 Hosted Voice Services'!$M$3:$M$70)+SUMIF('Step 4 Broadband Aggregation'!$H$3:$H$44,'Step 6 Summary'!O61,'Step 4 Broadband Aggregation'!$M$3:$M$44)</f>
        <v>0</v>
      </c>
      <c r="Q61" s="28">
        <f>P61*IF(ISNA(VLOOKUP(O61,'GTA ADMIN FEE (HIDDEN TAB)'!$B$2:$C$49,2,FALSE)),0,(VLOOKUP(O61,'GTA ADMIN FEE (HIDDEN TAB)'!$B$2:$C$49,2,FALSE)))</f>
        <v>0</v>
      </c>
      <c r="R61" s="81">
        <f t="shared" si="82"/>
        <v>0</v>
      </c>
      <c r="S61" s="55"/>
      <c r="T61" s="81">
        <f t="shared" si="83"/>
        <v>0</v>
      </c>
      <c r="U61" s="81">
        <f t="shared" si="84"/>
        <v>0</v>
      </c>
      <c r="V61" s="79">
        <f t="shared" si="85"/>
        <v>0</v>
      </c>
    </row>
    <row r="62" spans="2:22" ht="15" thickBot="1" x14ac:dyDescent="0.4">
      <c r="B62" s="78"/>
      <c r="C62" s="82"/>
      <c r="D62" s="82" t="s">
        <v>216</v>
      </c>
      <c r="E62" s="81">
        <f>SUMIF('Step 2 Managed Network Services'!$A$3:$A$285,'Step 6 Summary'!D62,'Step 2 Managed Network Services'!$F$3:$F$285)+SUMIF('Step 3 Hosted Voice Services'!$A$3:$A$70,'Step 6 Summary'!D62,'Step 3 Hosted Voice Services'!$E$3:$E$70)+SUMIF('Step 4 Broadband Aggregation'!$A$3:$A$44,'Step 6 Summary'!D62,'Step 4 Broadband Aggregation'!$F$3:$F$44)</f>
        <v>0</v>
      </c>
      <c r="F62" s="28">
        <f>E62*IF(ISNA(VLOOKUP(D62,'GTA ADMIN FEE (HIDDEN TAB)'!$B$2:$C$49,2,FALSE)),0,(VLOOKUP(D62,'GTA ADMIN FEE (HIDDEN TAB)'!$B$2:$C$49,2,FALSE)))</f>
        <v>0</v>
      </c>
      <c r="G62" s="81">
        <f t="shared" si="80"/>
        <v>0</v>
      </c>
      <c r="H62" s="55"/>
      <c r="I62" s="81">
        <f t="shared" si="81"/>
        <v>0</v>
      </c>
      <c r="J62" s="81">
        <f t="shared" si="81"/>
        <v>0</v>
      </c>
      <c r="K62" s="79">
        <f t="shared" si="81"/>
        <v>0</v>
      </c>
      <c r="L62" s="131"/>
      <c r="M62" s="78"/>
      <c r="N62" s="82"/>
      <c r="O62" s="82" t="s">
        <v>216</v>
      </c>
      <c r="P62" s="81">
        <f>SUMIF('Step 2 Managed Network Services'!$H$3:$H$285,'Step 6 Summary'!O62,'Step 2 Managed Network Services'!$M$3:$M$285)+SUMIF('Step 3 Hosted Voice Services'!$H$3:$H$70,'Step 6 Summary'!O62,'Step 3 Hosted Voice Services'!$M$3:$M$70)+SUMIF('Step 4 Broadband Aggregation'!$H$3:$H$44,'Step 6 Summary'!O62,'Step 4 Broadband Aggregation'!$M$3:$M$44)</f>
        <v>0</v>
      </c>
      <c r="Q62" s="28">
        <f>P62*IF(ISNA(VLOOKUP(O62,'GTA ADMIN FEE (HIDDEN TAB)'!$B$2:$C$49,2,FALSE)),0,(VLOOKUP(O62,'GTA ADMIN FEE (HIDDEN TAB)'!$B$2:$C$49,2,FALSE)))</f>
        <v>0</v>
      </c>
      <c r="R62" s="81">
        <f t="shared" si="82"/>
        <v>0</v>
      </c>
      <c r="S62" s="55"/>
      <c r="T62" s="81">
        <f t="shared" si="83"/>
        <v>0</v>
      </c>
      <c r="U62" s="81">
        <f t="shared" si="84"/>
        <v>0</v>
      </c>
      <c r="V62" s="79">
        <f t="shared" si="85"/>
        <v>0</v>
      </c>
    </row>
    <row r="63" spans="2:22" ht="15" thickBot="1" x14ac:dyDescent="0.4">
      <c r="B63" s="78"/>
      <c r="C63" s="82"/>
      <c r="D63" s="82" t="s">
        <v>315</v>
      </c>
      <c r="E63" s="85">
        <f>SUMIF('Step 2 Managed Network Services'!$A$3:$A$285,'Step 6 Summary'!D63,'Step 2 Managed Network Services'!$F$3:$F$285)+SUMIF('Step 3 Hosted Voice Services'!$A$3:$A$70,'Step 6 Summary'!D63,'Step 3 Hosted Voice Services'!$F$3:$F$70)+SUMIF('Step 4 Broadband Aggregation'!$A$3:$A$44,'Step 6 Summary'!D63,'Step 4 Broadband Aggregation'!$F$3:$F$44)</f>
        <v>0</v>
      </c>
      <c r="F63" s="85">
        <f>E63*IF(ISNA(VLOOKUP(D63,'GTA ADMIN FEE (HIDDEN TAB)'!$B$2:$C$49,2,FALSE)),0,(VLOOKUP(D63,'GTA ADMIN FEE (HIDDEN TAB)'!$B$2:$C$49,2,FALSE)))</f>
        <v>0</v>
      </c>
      <c r="G63" s="85">
        <f t="shared" si="80"/>
        <v>0</v>
      </c>
      <c r="H63" s="55"/>
      <c r="I63" s="85">
        <f t="shared" si="81"/>
        <v>0</v>
      </c>
      <c r="J63" s="85">
        <f t="shared" si="81"/>
        <v>0</v>
      </c>
      <c r="K63" s="84">
        <f t="shared" si="81"/>
        <v>0</v>
      </c>
      <c r="L63" s="131"/>
      <c r="M63" s="78"/>
      <c r="N63" s="82"/>
      <c r="O63" s="82" t="s">
        <v>315</v>
      </c>
      <c r="P63" s="81">
        <f>SUMIF('Step 2 Managed Network Services'!$H$3:$H$285,'Step 6 Summary'!O63,'Step 2 Managed Network Services'!$M$3:$M$285)+SUMIF('Step 3 Hosted Voice Services'!$H$3:$H$70,'Step 6 Summary'!O63,'Step 3 Hosted Voice Services'!$M$3:$M$70)+SUMIF('Step 4 Broadband Aggregation'!$H$3:$H$44,'Step 6 Summary'!O63,'Step 4 Broadband Aggregation'!$M$3:$M$44)</f>
        <v>0</v>
      </c>
      <c r="Q63" s="114">
        <f>P63*IF(ISNA(VLOOKUP(O63,'GTA ADMIN FEE (HIDDEN TAB)'!$B$2:$C$49,2,FALSE)),0,(VLOOKUP(O63,'GTA ADMIN FEE (HIDDEN TAB)'!$B$2:$C$49,2,FALSE)))</f>
        <v>0</v>
      </c>
      <c r="R63" s="85">
        <f t="shared" si="82"/>
        <v>0</v>
      </c>
      <c r="S63" s="55"/>
      <c r="T63" s="85">
        <f t="shared" si="83"/>
        <v>0</v>
      </c>
      <c r="U63" s="85">
        <f t="shared" si="84"/>
        <v>0</v>
      </c>
      <c r="V63" s="84">
        <f t="shared" si="85"/>
        <v>0</v>
      </c>
    </row>
    <row r="64" spans="2:22" ht="15" thickBot="1" x14ac:dyDescent="0.4">
      <c r="B64" s="78"/>
      <c r="C64" s="82"/>
      <c r="D64" s="82" t="s">
        <v>449</v>
      </c>
      <c r="E64" s="81">
        <f>SUM(E58:E63)</f>
        <v>0</v>
      </c>
      <c r="F64" s="81">
        <f>SUM(F58:F63)</f>
        <v>0</v>
      </c>
      <c r="G64" s="81">
        <f>SUM(G58:G63)</f>
        <v>0</v>
      </c>
      <c r="H64" s="55"/>
      <c r="I64" s="81">
        <f>SUM(I58:I63)</f>
        <v>0</v>
      </c>
      <c r="J64" s="81">
        <f>SUM(J58:J63)</f>
        <v>0</v>
      </c>
      <c r="K64" s="86">
        <f>SUM(K58:K63)</f>
        <v>0</v>
      </c>
      <c r="L64" s="131"/>
      <c r="M64" s="78"/>
      <c r="N64" s="82"/>
      <c r="O64" s="82" t="s">
        <v>449</v>
      </c>
      <c r="P64" s="115">
        <f>SUM(P58:P63)</f>
        <v>0</v>
      </c>
      <c r="Q64" s="115">
        <f>SUM(Q58:Q63)</f>
        <v>0</v>
      </c>
      <c r="R64" s="81">
        <f>SUM(R58:R63)</f>
        <v>0</v>
      </c>
      <c r="S64" s="55"/>
      <c r="T64" s="81">
        <f>SUM(T58:T63)</f>
        <v>0</v>
      </c>
      <c r="U64" s="81">
        <f>SUM(U58:U63)</f>
        <v>0</v>
      </c>
      <c r="V64" s="86">
        <f>SUM(V58:V63)</f>
        <v>0</v>
      </c>
    </row>
    <row r="65" spans="2:22" ht="15" thickBot="1" x14ac:dyDescent="0.4">
      <c r="B65" s="78"/>
      <c r="C65" s="82"/>
      <c r="D65" s="82"/>
      <c r="E65" s="81"/>
      <c r="F65" s="81"/>
      <c r="G65" s="81"/>
      <c r="H65" s="55"/>
      <c r="I65" s="81"/>
      <c r="J65" s="80"/>
      <c r="K65" s="79"/>
      <c r="L65" s="131"/>
      <c r="M65" s="78"/>
      <c r="N65" s="82"/>
      <c r="O65" s="82"/>
      <c r="P65" s="81"/>
      <c r="Q65" s="81"/>
      <c r="R65" s="81"/>
      <c r="S65" s="55"/>
      <c r="T65" s="81"/>
      <c r="U65" s="80"/>
      <c r="V65" s="79"/>
    </row>
    <row r="66" spans="2:22" ht="15" thickBot="1" x14ac:dyDescent="0.4">
      <c r="B66" s="78"/>
      <c r="C66" s="82" t="s">
        <v>213</v>
      </c>
      <c r="D66" s="82"/>
      <c r="E66" s="80"/>
      <c r="F66" s="80"/>
      <c r="G66" s="80"/>
      <c r="H66" s="55"/>
      <c r="I66" s="80"/>
      <c r="J66" s="80"/>
      <c r="K66" s="79"/>
      <c r="L66" s="131"/>
      <c r="M66" s="78"/>
      <c r="N66" s="82" t="s">
        <v>213</v>
      </c>
      <c r="O66" s="82"/>
      <c r="P66" s="80"/>
      <c r="Q66" s="80"/>
      <c r="R66" s="80"/>
      <c r="S66" s="55"/>
      <c r="T66" s="80"/>
      <c r="U66" s="80"/>
      <c r="V66" s="79"/>
    </row>
    <row r="67" spans="2:22" ht="15" thickBot="1" x14ac:dyDescent="0.4">
      <c r="B67" s="78"/>
      <c r="C67" s="82"/>
      <c r="D67" s="82" t="s">
        <v>568</v>
      </c>
      <c r="E67" s="81">
        <f>SUMIF('Step 2 Managed Network Services'!$A$3:$A$285,'Step 6 Summary'!D67,'Step 2 Managed Network Services'!$F$3:$F$285)+SUMIF('Step 3 Hosted Voice Services'!$A$3:$A$70,'Step 6 Summary'!D67,'Step 3 Hosted Voice Services'!$E$3:$E$70)+SUMIF('Step 4 Broadband Aggregation'!$A$3:$A$44,'Step 6 Summary'!D67,'Step 4 Broadband Aggregation'!$F$3:$F$44)</f>
        <v>0</v>
      </c>
      <c r="F67" s="28">
        <f>E67*IF(ISNA(VLOOKUP(D67,'GTA ADMIN FEE (HIDDEN TAB)'!$B$2:$C$49,2,FALSE)),0,(VLOOKUP(D67,'GTA ADMIN FEE (HIDDEN TAB)'!$B$2:$C$49,2,FALSE)))</f>
        <v>0</v>
      </c>
      <c r="G67" s="81">
        <f>E67+F67</f>
        <v>0</v>
      </c>
      <c r="H67" s="55"/>
      <c r="I67" s="81">
        <f t="shared" ref="I67:K69" si="86">E67*12</f>
        <v>0</v>
      </c>
      <c r="J67" s="81">
        <f t="shared" si="86"/>
        <v>0</v>
      </c>
      <c r="K67" s="79">
        <f t="shared" si="86"/>
        <v>0</v>
      </c>
      <c r="L67" s="131"/>
      <c r="M67" s="78"/>
      <c r="N67" s="82"/>
      <c r="O67" s="82" t="s">
        <v>568</v>
      </c>
      <c r="P67" s="81">
        <f>SUMIF('Step 2 Managed Network Services'!$H$3:$H$285,'Step 6 Summary'!O67,'Step 2 Managed Network Services'!$M$3:$M$285)+SUMIF('Step 3 Hosted Voice Services'!$H$3:$H$70,'Step 6 Summary'!O67,'Step 3 Hosted Voice Services'!$M$3:$M$70)+SUMIF('Step 4 Broadband Aggregation'!$H$3:$H$44,'Step 6 Summary'!O67,'Step 4 Broadband Aggregation'!$M$3:$M$44)</f>
        <v>0</v>
      </c>
      <c r="Q67" s="28">
        <f>P67*IF(ISNA(VLOOKUP(O67,'GTA ADMIN FEE (HIDDEN TAB)'!$B$2:$C$49,2,FALSE)),0,(VLOOKUP(O67,'GTA ADMIN FEE (HIDDEN TAB)'!$B$2:$C$49,2,FALSE)))</f>
        <v>0</v>
      </c>
      <c r="R67" s="81">
        <f>P67+Q67</f>
        <v>0</v>
      </c>
      <c r="S67" s="55"/>
      <c r="T67" s="81">
        <f t="shared" ref="T67:T69" si="87">P67*12</f>
        <v>0</v>
      </c>
      <c r="U67" s="81">
        <f t="shared" ref="U67:U69" si="88">Q67*12</f>
        <v>0</v>
      </c>
      <c r="V67" s="79">
        <f t="shared" ref="V67:V69" si="89">R67*12</f>
        <v>0</v>
      </c>
    </row>
    <row r="68" spans="2:22" ht="15" thickBot="1" x14ac:dyDescent="0.4">
      <c r="B68" s="78"/>
      <c r="C68" s="82"/>
      <c r="D68" s="82" t="s">
        <v>201</v>
      </c>
      <c r="E68" s="81">
        <f>SUMIF('Step 2 Managed Network Services'!$A$3:$A$285,'Step 6 Summary'!D68,'Step 2 Managed Network Services'!$F$3:$F$285)+SUMIF('Step 3 Hosted Voice Services'!$A$3:$A$70,'Step 6 Summary'!D68,'Step 3 Hosted Voice Services'!$E$3:$E$70)+SUMIF('Step 4 Broadband Aggregation'!$A$3:$A$44,'Step 6 Summary'!D68,'Step 4 Broadband Aggregation'!$F$3:$F$44)</f>
        <v>0</v>
      </c>
      <c r="F68" s="28">
        <f>E68*IF(ISNA(VLOOKUP(D68,'GTA ADMIN FEE (HIDDEN TAB)'!$B$2:$C$49,2,FALSE)),0,(VLOOKUP(D68,'GTA ADMIN FEE (HIDDEN TAB)'!$B$2:$C$49,2,FALSE)))</f>
        <v>0</v>
      </c>
      <c r="G68" s="81">
        <f>E68+F68</f>
        <v>0</v>
      </c>
      <c r="H68" s="55"/>
      <c r="I68" s="81">
        <f t="shared" si="86"/>
        <v>0</v>
      </c>
      <c r="J68" s="81">
        <f t="shared" si="86"/>
        <v>0</v>
      </c>
      <c r="K68" s="79">
        <f t="shared" si="86"/>
        <v>0</v>
      </c>
      <c r="L68" s="131"/>
      <c r="M68" s="78"/>
      <c r="N68" s="82"/>
      <c r="O68" s="82" t="s">
        <v>201</v>
      </c>
      <c r="P68" s="81">
        <f>SUMIF('Step 2 Managed Network Services'!$H$3:$H$285,'Step 6 Summary'!O68,'Step 2 Managed Network Services'!$M$3:$M$285)+SUMIF('Step 3 Hosted Voice Services'!$H$3:$H$70,'Step 6 Summary'!O68,'Step 3 Hosted Voice Services'!$M$3:$M$70)+SUMIF('Step 4 Broadband Aggregation'!$H$3:$H$44,'Step 6 Summary'!O68,'Step 4 Broadband Aggregation'!$M$3:$M$44)</f>
        <v>0</v>
      </c>
      <c r="Q68" s="28">
        <f>P68*IF(ISNA(VLOOKUP(O68,'GTA ADMIN FEE (HIDDEN TAB)'!$B$2:$C$49,2,FALSE)),0,(VLOOKUP(O68,'GTA ADMIN FEE (HIDDEN TAB)'!$B$2:$C$49,2,FALSE)))</f>
        <v>0</v>
      </c>
      <c r="R68" s="81">
        <f>P68+Q68</f>
        <v>0</v>
      </c>
      <c r="S68" s="55"/>
      <c r="T68" s="81">
        <f t="shared" si="87"/>
        <v>0</v>
      </c>
      <c r="U68" s="81">
        <f t="shared" si="88"/>
        <v>0</v>
      </c>
      <c r="V68" s="79">
        <f t="shared" si="89"/>
        <v>0</v>
      </c>
    </row>
    <row r="69" spans="2:22" ht="15" thickBot="1" x14ac:dyDescent="0.4">
      <c r="B69" s="78"/>
      <c r="C69" s="82"/>
      <c r="D69" s="82" t="s">
        <v>28</v>
      </c>
      <c r="E69" s="85">
        <f>SUMIF('Step 2 Managed Network Services'!$A$3:$A$272,'Step 6 Summary'!D69,'Step 2 Managed Network Services'!$F$3:$F$272)+SUMIF('Step 3 Hosted Voice Services'!$A$3:$A$70,'Step 6 Summary'!D69,'Step 3 Hosted Voice Services'!$E$3:$E$70)+SUMIF('Step 4 Broadband Aggregation'!$A$3:$A$44,'Step 6 Summary'!D69,'Step 4 Broadband Aggregation'!$F$3:$F$44)</f>
        <v>0</v>
      </c>
      <c r="F69" s="85">
        <f>E69*IF(ISNA(VLOOKUP(D69,'GTA ADMIN FEE (HIDDEN TAB)'!$B$2:$C$49,2,FALSE)),0,(VLOOKUP(D69,'GTA ADMIN FEE (HIDDEN TAB)'!$B$2:$C$49,2,FALSE)))</f>
        <v>0</v>
      </c>
      <c r="G69" s="85">
        <f>E69+F69</f>
        <v>0</v>
      </c>
      <c r="H69" s="55"/>
      <c r="I69" s="85">
        <f t="shared" si="86"/>
        <v>0</v>
      </c>
      <c r="J69" s="85">
        <f t="shared" si="86"/>
        <v>0</v>
      </c>
      <c r="K69" s="84">
        <f t="shared" si="86"/>
        <v>0</v>
      </c>
      <c r="L69" s="131"/>
      <c r="M69" s="78"/>
      <c r="N69" s="82"/>
      <c r="O69" s="82" t="s">
        <v>28</v>
      </c>
      <c r="P69" s="81">
        <f>SUMIF('Step 2 Managed Network Services'!$A$3:$A$272,'Step 6 Summary'!O69,'Step 2 Managed Network Services'!$M$3:$M$272)+SUMIF('Step 3 Hosted Voice Services'!$H$3:$H$71,'Step 6 Summary'!O69,'Step 3 Hosted Voice Services'!$M$3:$M$72)+SUMIF('Step 4 Broadband Aggregation'!$H$3:$H$44,'Step 6 Summary'!O69,'Step 4 Broadband Aggregation'!$M$3:$M$44)</f>
        <v>0</v>
      </c>
      <c r="Q69" s="114">
        <f>P69*IF(ISNA(VLOOKUP(O69,'GTA ADMIN FEE (HIDDEN TAB)'!$B$2:$C$49,2,FALSE)),0,(VLOOKUP(O69,'GTA ADMIN FEE (HIDDEN TAB)'!$B$2:$C$49,2,FALSE)))</f>
        <v>0</v>
      </c>
      <c r="R69" s="85">
        <f>P69+Q69</f>
        <v>0</v>
      </c>
      <c r="S69" s="55"/>
      <c r="T69" s="85">
        <f t="shared" si="87"/>
        <v>0</v>
      </c>
      <c r="U69" s="85">
        <f t="shared" si="88"/>
        <v>0</v>
      </c>
      <c r="V69" s="84">
        <f t="shared" si="89"/>
        <v>0</v>
      </c>
    </row>
    <row r="70" spans="2:22" ht="15" thickBot="1" x14ac:dyDescent="0.4">
      <c r="B70" s="78"/>
      <c r="C70" s="82"/>
      <c r="D70" s="82" t="s">
        <v>448</v>
      </c>
      <c r="E70" s="81">
        <f>SUM(E67:E69)</f>
        <v>0</v>
      </c>
      <c r="F70" s="81">
        <f>SUM(F67:F69)</f>
        <v>0</v>
      </c>
      <c r="G70" s="81">
        <f>SUM(G67:G69)</f>
        <v>0</v>
      </c>
      <c r="H70" s="55"/>
      <c r="I70" s="81">
        <f>SUM(I67:I69)</f>
        <v>0</v>
      </c>
      <c r="J70" s="81">
        <f>SUM(J67:J69)</f>
        <v>0</v>
      </c>
      <c r="K70" s="83">
        <f>SUM(K67:K69)</f>
        <v>0</v>
      </c>
      <c r="L70" s="131"/>
      <c r="M70" s="78"/>
      <c r="N70" s="82"/>
      <c r="O70" s="82" t="s">
        <v>448</v>
      </c>
      <c r="P70" s="115">
        <f>SUM(P67:P69)</f>
        <v>0</v>
      </c>
      <c r="Q70" s="115">
        <f>SUM(Q67:Q69)</f>
        <v>0</v>
      </c>
      <c r="R70" s="81">
        <f>SUM(R67:R69)</f>
        <v>0</v>
      </c>
      <c r="S70" s="55"/>
      <c r="T70" s="81">
        <f>SUM(T67:T69)</f>
        <v>0</v>
      </c>
      <c r="U70" s="81">
        <f>SUM(U67:U69)</f>
        <v>0</v>
      </c>
      <c r="V70" s="83">
        <f>SUM(V67:V69)</f>
        <v>0</v>
      </c>
    </row>
    <row r="71" spans="2:22" ht="15" thickBot="1" x14ac:dyDescent="0.4">
      <c r="B71" s="78"/>
      <c r="C71" s="82"/>
      <c r="D71" s="82"/>
      <c r="E71" s="81"/>
      <c r="F71" s="81"/>
      <c r="G71" s="81"/>
      <c r="H71" s="55"/>
      <c r="I71" s="81"/>
      <c r="J71" s="80"/>
      <c r="K71" s="79"/>
      <c r="L71" s="131"/>
      <c r="M71" s="78"/>
      <c r="N71" s="82"/>
      <c r="O71" s="82"/>
      <c r="P71" s="81"/>
      <c r="Q71" s="81"/>
      <c r="R71" s="81"/>
      <c r="S71" s="55"/>
      <c r="T71" s="81"/>
      <c r="U71" s="80"/>
      <c r="V71" s="79"/>
    </row>
    <row r="72" spans="2:22" ht="15" thickBot="1" x14ac:dyDescent="0.4">
      <c r="B72" s="78"/>
      <c r="C72" s="77"/>
      <c r="D72" s="82"/>
      <c r="E72" s="81"/>
      <c r="F72" s="81"/>
      <c r="G72" s="81"/>
      <c r="H72" s="55"/>
      <c r="I72" s="81"/>
      <c r="J72" s="80"/>
      <c r="K72" s="79"/>
      <c r="L72" s="131"/>
      <c r="M72" s="78"/>
      <c r="N72" s="77"/>
      <c r="O72" s="82"/>
      <c r="P72" s="81"/>
      <c r="Q72" s="81"/>
      <c r="R72" s="81"/>
      <c r="S72" s="55"/>
      <c r="T72" s="81"/>
      <c r="U72" s="80"/>
      <c r="V72" s="79"/>
    </row>
    <row r="73" spans="2:22" ht="29.65" customHeight="1" thickBot="1" x14ac:dyDescent="0.4">
      <c r="B73" s="78"/>
      <c r="C73" s="77"/>
      <c r="D73" s="134" t="s">
        <v>447</v>
      </c>
      <c r="E73" s="76">
        <f>E55+E64+E70</f>
        <v>0</v>
      </c>
      <c r="F73" s="76">
        <f>F55+F64+F70</f>
        <v>0</v>
      </c>
      <c r="G73" s="76">
        <f>G55+G64+G70</f>
        <v>0</v>
      </c>
      <c r="H73" s="55"/>
      <c r="I73" s="76">
        <f>I55+I64+I70</f>
        <v>0</v>
      </c>
      <c r="J73" s="76">
        <f>J55+J64+J70</f>
        <v>0</v>
      </c>
      <c r="K73" s="75">
        <f>K55+K64+K70</f>
        <v>0</v>
      </c>
      <c r="L73" s="131"/>
      <c r="M73" s="78"/>
      <c r="N73" s="77"/>
      <c r="O73" s="77" t="s">
        <v>447</v>
      </c>
      <c r="P73" s="76">
        <f>P55+P64+P70</f>
        <v>0</v>
      </c>
      <c r="Q73" s="76">
        <f>Q55+Q64+Q70</f>
        <v>0</v>
      </c>
      <c r="R73" s="76">
        <f>R55+R64+R70</f>
        <v>0</v>
      </c>
      <c r="S73" s="55"/>
      <c r="T73" s="76">
        <f>T55+T64+T70</f>
        <v>0</v>
      </c>
      <c r="U73" s="76">
        <f>U55+U64+U70</f>
        <v>0</v>
      </c>
      <c r="V73" s="75">
        <f>V55+V64+V70</f>
        <v>0</v>
      </c>
    </row>
    <row r="74" spans="2:22" ht="15" thickBot="1" x14ac:dyDescent="0.4">
      <c r="B74" s="74"/>
      <c r="C74" s="73"/>
      <c r="D74" s="72"/>
      <c r="E74" s="71"/>
      <c r="F74" s="71"/>
      <c r="G74" s="71"/>
      <c r="H74" s="55"/>
      <c r="I74" s="71"/>
      <c r="J74" s="70"/>
      <c r="K74" s="69"/>
      <c r="L74" s="131"/>
      <c r="M74" s="74"/>
      <c r="N74" s="73"/>
      <c r="O74" s="72"/>
      <c r="P74" s="71"/>
      <c r="Q74" s="71"/>
      <c r="R74" s="71"/>
      <c r="S74" s="55"/>
      <c r="T74" s="71"/>
      <c r="U74" s="70"/>
      <c r="V74" s="69"/>
    </row>
    <row r="75" spans="2:22" ht="15" thickBot="1" x14ac:dyDescent="0.4">
      <c r="B75" s="68"/>
      <c r="C75" s="67"/>
      <c r="D75" s="67"/>
      <c r="E75" s="67"/>
      <c r="F75" s="67"/>
      <c r="G75" s="67"/>
      <c r="H75" s="55"/>
      <c r="I75" s="67"/>
      <c r="J75" s="67"/>
      <c r="K75" s="66"/>
      <c r="L75" s="131"/>
      <c r="M75" s="68"/>
      <c r="N75" s="67"/>
      <c r="O75" s="67"/>
      <c r="P75" s="67"/>
      <c r="Q75" s="67"/>
      <c r="R75" s="67"/>
      <c r="S75" s="55"/>
      <c r="T75" s="67"/>
      <c r="U75" s="67"/>
      <c r="V75" s="66"/>
    </row>
    <row r="76" spans="2:22" ht="15" thickBot="1" x14ac:dyDescent="0.4">
      <c r="B76" s="65"/>
      <c r="C76" s="64"/>
      <c r="D76" s="138" t="s">
        <v>446</v>
      </c>
      <c r="E76" s="62">
        <f>E46+E73</f>
        <v>0</v>
      </c>
      <c r="F76" s="62">
        <f>F46+F73</f>
        <v>0</v>
      </c>
      <c r="G76" s="62">
        <f>G46+G73</f>
        <v>0</v>
      </c>
      <c r="H76" s="55"/>
      <c r="I76" s="62">
        <f>I46+I73</f>
        <v>0</v>
      </c>
      <c r="J76" s="62">
        <f>J46+J73</f>
        <v>0</v>
      </c>
      <c r="K76" s="61">
        <f>K46+K73</f>
        <v>0</v>
      </c>
      <c r="L76" s="131"/>
      <c r="M76" s="65"/>
      <c r="N76" s="64"/>
      <c r="O76" s="63" t="s">
        <v>446</v>
      </c>
      <c r="P76" s="62">
        <f>P46+P73</f>
        <v>0</v>
      </c>
      <c r="Q76" s="62">
        <f>Q46+Q73</f>
        <v>0</v>
      </c>
      <c r="R76" s="62">
        <f>R46+R73</f>
        <v>0</v>
      </c>
      <c r="S76" s="55"/>
      <c r="T76" s="62">
        <f>T46+T73</f>
        <v>0</v>
      </c>
      <c r="U76" s="62">
        <f>U46+U73</f>
        <v>0</v>
      </c>
      <c r="V76" s="61">
        <f>V46+V73</f>
        <v>0</v>
      </c>
    </row>
    <row r="77" spans="2:22" ht="15" thickBot="1" x14ac:dyDescent="0.4">
      <c r="B77" s="60"/>
      <c r="C77" s="59"/>
      <c r="D77" s="59"/>
      <c r="E77" s="59"/>
      <c r="F77" s="59"/>
      <c r="G77" s="59"/>
      <c r="H77" s="55"/>
      <c r="I77" s="59"/>
      <c r="J77" s="59"/>
      <c r="K77" s="58"/>
      <c r="L77" s="131"/>
      <c r="M77" s="60"/>
      <c r="N77" s="59"/>
      <c r="O77" s="59"/>
      <c r="P77" s="59"/>
      <c r="Q77" s="59"/>
      <c r="R77" s="59"/>
      <c r="S77" s="55"/>
      <c r="T77" s="59"/>
      <c r="U77" s="59"/>
      <c r="V77" s="58"/>
    </row>
    <row r="79" spans="2:22" x14ac:dyDescent="0.35">
      <c r="B79" s="57"/>
    </row>
  </sheetData>
  <sheetProtection algorithmName="SHA-512" hashValue="YarGawDJPa+duceWM/vPtDoDZDKruMpieKyMio+WKPyzEujv5AnnBF1Vv9DeYQwL8XEIp6wTHnOSfsE/mtdCcQ==" saltValue="oaWIDtm+OjyYbW5IRB2RdQ==" spinCount="100000" sheet="1" selectLockedCells="1" selectUnlockedCells="1"/>
  <mergeCells count="7">
    <mergeCell ref="P1:R1"/>
    <mergeCell ref="T1:V1"/>
    <mergeCell ref="M46:O46"/>
    <mergeCell ref="M1:O2"/>
    <mergeCell ref="B1:D2"/>
    <mergeCell ref="E1:G1"/>
    <mergeCell ref="I1:K1"/>
  </mergeCells>
  <printOptions horizontalCentered="1"/>
  <pageMargins left="0.25" right="0.25" top="0.75" bottom="0.75" header="0.3" footer="0.3"/>
  <pageSetup scale="44" orientation="landscape" r:id="rId1"/>
  <ignoredErrors>
    <ignoredError sqref="I8:K8 T8:V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38DC-B7EE-46F0-BEE2-F2813AA2E0A0}">
  <sheetPr>
    <tabColor theme="3" tint="0.79998168889431442"/>
    <pageSetUpPr fitToPage="1"/>
  </sheetPr>
  <dimension ref="A2:G165"/>
  <sheetViews>
    <sheetView showGridLines="0" zoomScaleNormal="100" workbookViewId="0">
      <selection activeCell="B15" sqref="B15"/>
    </sheetView>
  </sheetViews>
  <sheetFormatPr defaultColWidth="9.26953125" defaultRowHeight="14.5" x14ac:dyDescent="0.35"/>
  <cols>
    <col min="1" max="1" width="31.26953125" bestFit="1" customWidth="1"/>
    <col min="2" max="2" width="58.26953125" bestFit="1" customWidth="1"/>
    <col min="3" max="3" width="20.7265625" bestFit="1" customWidth="1"/>
    <col min="4" max="4" width="13.81640625" style="3" customWidth="1"/>
  </cols>
  <sheetData>
    <row r="2" spans="1:6" ht="17" x14ac:dyDescent="0.4">
      <c r="A2" s="251" t="s">
        <v>439</v>
      </c>
      <c r="B2" s="252"/>
      <c r="C2" s="252"/>
      <c r="D2" s="253"/>
    </row>
    <row r="3" spans="1:6" x14ac:dyDescent="0.35">
      <c r="A3" s="183" t="s">
        <v>0</v>
      </c>
      <c r="B3" s="183" t="s">
        <v>1</v>
      </c>
      <c r="C3" s="183" t="s">
        <v>2</v>
      </c>
      <c r="D3" s="184" t="s">
        <v>714</v>
      </c>
    </row>
    <row r="4" spans="1:6" x14ac:dyDescent="0.35">
      <c r="A4" s="185" t="s">
        <v>355</v>
      </c>
      <c r="B4" s="185" t="s">
        <v>356</v>
      </c>
      <c r="C4" s="185" t="s">
        <v>3</v>
      </c>
      <c r="D4" s="186">
        <v>410.35</v>
      </c>
      <c r="E4">
        <f>VLOOKUP(B4,'Step 1 Infrastructure'!$B$3:$D$15,3,FALSE)</f>
        <v>410.35</v>
      </c>
      <c r="F4" s="132">
        <f>E4-D4</f>
        <v>0</v>
      </c>
    </row>
    <row r="5" spans="1:6" x14ac:dyDescent="0.35">
      <c r="A5" s="1" t="s">
        <v>355</v>
      </c>
      <c r="B5" s="1" t="s">
        <v>357</v>
      </c>
      <c r="C5" s="1" t="s">
        <v>3</v>
      </c>
      <c r="D5" s="180">
        <v>213.12</v>
      </c>
      <c r="E5">
        <f>VLOOKUP(B5,'Step 1 Infrastructure'!$B$3:$D$15,3,FALSE)</f>
        <v>213.12</v>
      </c>
      <c r="F5" s="132">
        <f t="shared" ref="F5:F18" si="0">E5-D5</f>
        <v>0</v>
      </c>
    </row>
    <row r="6" spans="1:6" x14ac:dyDescent="0.35">
      <c r="A6" s="185" t="s">
        <v>355</v>
      </c>
      <c r="B6" s="185" t="s">
        <v>358</v>
      </c>
      <c r="C6" s="185" t="s">
        <v>3</v>
      </c>
      <c r="D6" s="186">
        <v>120.38</v>
      </c>
      <c r="E6">
        <f>VLOOKUP(B6,'Step 1 Infrastructure'!$B$3:$D$15,3,FALSE)</f>
        <v>120.38</v>
      </c>
      <c r="F6" s="132">
        <f t="shared" si="0"/>
        <v>0</v>
      </c>
    </row>
    <row r="7" spans="1:6" x14ac:dyDescent="0.35">
      <c r="A7" s="1" t="s">
        <v>355</v>
      </c>
      <c r="B7" s="1" t="s">
        <v>359</v>
      </c>
      <c r="C7" s="1" t="s">
        <v>3</v>
      </c>
      <c r="D7" s="180">
        <v>35</v>
      </c>
      <c r="E7">
        <f>VLOOKUP(B7,'Step 1 Infrastructure'!$B$3:$D$15,3,FALSE)</f>
        <v>35</v>
      </c>
      <c r="F7" s="132">
        <f t="shared" si="0"/>
        <v>0</v>
      </c>
    </row>
    <row r="8" spans="1:6" x14ac:dyDescent="0.35">
      <c r="A8" s="1" t="s">
        <v>355</v>
      </c>
      <c r="B8" s="1" t="s">
        <v>360</v>
      </c>
      <c r="C8" s="1" t="s">
        <v>3</v>
      </c>
      <c r="D8" s="180">
        <v>74.55</v>
      </c>
      <c r="E8">
        <f>VLOOKUP(B8,'Step 1 Infrastructure'!$B$3:$D$15,3,FALSE)</f>
        <v>74.55</v>
      </c>
      <c r="F8" s="132">
        <f t="shared" si="0"/>
        <v>0</v>
      </c>
    </row>
    <row r="9" spans="1:6" x14ac:dyDescent="0.35">
      <c r="A9" s="185" t="s">
        <v>355</v>
      </c>
      <c r="B9" s="185" t="s">
        <v>361</v>
      </c>
      <c r="C9" s="185" t="s">
        <v>3</v>
      </c>
      <c r="D9" s="186">
        <v>20.91</v>
      </c>
      <c r="E9">
        <f>VLOOKUP(B9,'Step 1 Infrastructure'!$B$3:$D$15,3,FALSE)</f>
        <v>20.91</v>
      </c>
      <c r="F9" s="132">
        <f t="shared" si="0"/>
        <v>0</v>
      </c>
    </row>
    <row r="10" spans="1:6" x14ac:dyDescent="0.35">
      <c r="A10" s="1" t="s">
        <v>355</v>
      </c>
      <c r="B10" s="1" t="s">
        <v>611</v>
      </c>
      <c r="C10" s="1" t="s">
        <v>3</v>
      </c>
      <c r="D10" s="180">
        <v>43.76</v>
      </c>
      <c r="E10">
        <f>VLOOKUP(B10,'Step 1 Infrastructure'!$B$3:$D$15,3,FALSE)</f>
        <v>43.76</v>
      </c>
      <c r="F10" s="132">
        <f t="shared" si="0"/>
        <v>0</v>
      </c>
    </row>
    <row r="11" spans="1:6" x14ac:dyDescent="0.35">
      <c r="A11" s="185" t="s">
        <v>363</v>
      </c>
      <c r="B11" s="185" t="s">
        <v>616</v>
      </c>
      <c r="C11" s="185" t="s">
        <v>3</v>
      </c>
      <c r="D11" s="186">
        <v>3.45</v>
      </c>
      <c r="E11">
        <f>VLOOKUP(B11,'Step 1 Infrastructure'!$B$3:$D$15,3,FALSE)</f>
        <v>3.45</v>
      </c>
      <c r="F11" s="132">
        <f t="shared" si="0"/>
        <v>0</v>
      </c>
    </row>
    <row r="12" spans="1:6" x14ac:dyDescent="0.35">
      <c r="A12" s="1" t="s">
        <v>363</v>
      </c>
      <c r="B12" s="1" t="s">
        <v>365</v>
      </c>
      <c r="C12" s="1" t="s">
        <v>370</v>
      </c>
      <c r="D12" s="180">
        <v>67364.09</v>
      </c>
      <c r="E12" t="e">
        <f>VLOOKUP(B12,'Step 1 Infrastructure'!$B$3:$D$15,3,FALSE)</f>
        <v>#N/A</v>
      </c>
      <c r="F12" s="132" t="e">
        <f t="shared" si="0"/>
        <v>#N/A</v>
      </c>
    </row>
    <row r="13" spans="1:6" x14ac:dyDescent="0.35">
      <c r="A13" s="1" t="s">
        <v>363</v>
      </c>
      <c r="B13" s="1" t="s">
        <v>814</v>
      </c>
      <c r="C13" s="185"/>
      <c r="D13" s="186">
        <v>8750.25</v>
      </c>
      <c r="F13" s="132"/>
    </row>
    <row r="14" spans="1:6" x14ac:dyDescent="0.35">
      <c r="A14" s="1" t="s">
        <v>363</v>
      </c>
      <c r="B14" s="185" t="s">
        <v>817</v>
      </c>
      <c r="C14" s="185"/>
      <c r="D14" s="186">
        <v>17500.5</v>
      </c>
      <c r="F14" s="132"/>
    </row>
    <row r="15" spans="1:6" x14ac:dyDescent="0.35">
      <c r="A15" s="185" t="s">
        <v>363</v>
      </c>
      <c r="B15" s="185" t="s">
        <v>366</v>
      </c>
      <c r="C15" s="185" t="s">
        <v>371</v>
      </c>
      <c r="D15" s="186">
        <v>17894.84</v>
      </c>
      <c r="E15" t="e">
        <f>VLOOKUP(B15,'Step 1 Infrastructure'!$B$3:$D$15,3,FALSE)</f>
        <v>#N/A</v>
      </c>
      <c r="F15" s="132" t="e">
        <f t="shared" si="0"/>
        <v>#N/A</v>
      </c>
    </row>
    <row r="16" spans="1:6" x14ac:dyDescent="0.35">
      <c r="A16" s="1" t="s">
        <v>363</v>
      </c>
      <c r="B16" s="1" t="s">
        <v>367</v>
      </c>
      <c r="C16" s="1" t="s">
        <v>372</v>
      </c>
      <c r="D16" s="180">
        <v>8947.42</v>
      </c>
      <c r="E16" t="e">
        <f>VLOOKUP(B16,'Step 1 Infrastructure'!$B$3:$D$15,3,FALSE)</f>
        <v>#N/A</v>
      </c>
      <c r="F16" s="132" t="e">
        <f t="shared" si="0"/>
        <v>#N/A</v>
      </c>
    </row>
    <row r="17" spans="1:6" x14ac:dyDescent="0.35">
      <c r="A17" s="185" t="s">
        <v>363</v>
      </c>
      <c r="B17" s="185" t="s">
        <v>368</v>
      </c>
      <c r="C17" s="185" t="s">
        <v>373</v>
      </c>
      <c r="D17" s="186">
        <v>2076.73</v>
      </c>
      <c r="E17">
        <f>VLOOKUP(B17,'Step 1 Infrastructure'!$B$3:$D$15,3,FALSE)</f>
        <v>2076.73</v>
      </c>
      <c r="F17" s="132">
        <f t="shared" si="0"/>
        <v>0</v>
      </c>
    </row>
    <row r="18" spans="1:6" x14ac:dyDescent="0.35">
      <c r="A18" s="1" t="s">
        <v>362</v>
      </c>
      <c r="B18" s="1" t="s">
        <v>364</v>
      </c>
      <c r="C18" s="1" t="s">
        <v>369</v>
      </c>
      <c r="D18" s="180">
        <v>291.68</v>
      </c>
      <c r="E18">
        <f>VLOOKUP(B18,'Step 1 Infrastructure'!$B$3:$D$15,3,FALSE)</f>
        <v>291.68</v>
      </c>
      <c r="F18" s="132">
        <f t="shared" si="0"/>
        <v>0</v>
      </c>
    </row>
    <row r="19" spans="1:6" x14ac:dyDescent="0.35">
      <c r="D19" s="187"/>
    </row>
    <row r="20" spans="1:6" ht="17" x14ac:dyDescent="0.4">
      <c r="A20" s="251" t="s">
        <v>4</v>
      </c>
      <c r="B20" s="252"/>
      <c r="C20" s="252"/>
      <c r="D20" s="253"/>
    </row>
    <row r="21" spans="1:6" x14ac:dyDescent="0.35">
      <c r="A21" s="183" t="s">
        <v>0</v>
      </c>
      <c r="B21" s="183" t="s">
        <v>1</v>
      </c>
      <c r="C21" s="183" t="s">
        <v>2</v>
      </c>
      <c r="D21" s="184" t="s">
        <v>714</v>
      </c>
    </row>
    <row r="22" spans="1:6" x14ac:dyDescent="0.35">
      <c r="A22" s="1" t="s">
        <v>6</v>
      </c>
      <c r="B22" s="1" t="s">
        <v>347</v>
      </c>
      <c r="C22" s="1" t="s">
        <v>7</v>
      </c>
      <c r="D22" s="180">
        <v>2</v>
      </c>
      <c r="E22">
        <f>VLOOKUP(B22,'Step 1 Infrastructure'!$B$20:$D$25,3,FALSE)</f>
        <v>2</v>
      </c>
      <c r="F22" s="132">
        <f>E22-D22</f>
        <v>0</v>
      </c>
    </row>
    <row r="23" spans="1:6" x14ac:dyDescent="0.35">
      <c r="A23" s="1" t="s">
        <v>6</v>
      </c>
      <c r="B23" s="1" t="s">
        <v>348</v>
      </c>
      <c r="C23" s="1" t="s">
        <v>8</v>
      </c>
      <c r="D23" s="188">
        <v>0.28000000000000003</v>
      </c>
      <c r="E23">
        <f>VLOOKUP(B23,'Step 1 Infrastructure'!$B$20:$D$25,3,FALSE)</f>
        <v>0.28000000000000003</v>
      </c>
      <c r="F23" s="132">
        <f t="shared" ref="F23:F27" si="1">E23-D23</f>
        <v>0</v>
      </c>
    </row>
    <row r="24" spans="1:6" x14ac:dyDescent="0.35">
      <c r="A24" s="1" t="s">
        <v>6</v>
      </c>
      <c r="B24" s="1" t="s">
        <v>349</v>
      </c>
      <c r="C24" s="1" t="s">
        <v>7</v>
      </c>
      <c r="D24" s="180">
        <v>2.0299999999999998</v>
      </c>
      <c r="E24">
        <f>VLOOKUP(B24,'Step 1 Infrastructure'!$B$20:$D$25,3,FALSE)</f>
        <v>2.0299999999999998</v>
      </c>
      <c r="F24" s="132">
        <f t="shared" si="1"/>
        <v>0</v>
      </c>
    </row>
    <row r="25" spans="1:6" x14ac:dyDescent="0.35">
      <c r="A25" s="1" t="s">
        <v>350</v>
      </c>
      <c r="B25" s="1" t="s">
        <v>351</v>
      </c>
      <c r="C25" s="1" t="s">
        <v>8</v>
      </c>
      <c r="D25" s="180">
        <v>4.49</v>
      </c>
      <c r="E25">
        <f>VLOOKUP(B25,'Step 1 Infrastructure'!$B$20:$D$25,3,FALSE)</f>
        <v>4.49</v>
      </c>
      <c r="F25" s="132">
        <f t="shared" si="1"/>
        <v>0</v>
      </c>
    </row>
    <row r="26" spans="1:6" x14ac:dyDescent="0.35">
      <c r="A26" s="1" t="s">
        <v>352</v>
      </c>
      <c r="B26" s="1" t="s">
        <v>353</v>
      </c>
      <c r="C26" s="1" t="s">
        <v>5</v>
      </c>
      <c r="D26" s="180">
        <v>17351.21</v>
      </c>
      <c r="E26">
        <f>VLOOKUP(B26,'Step 1 Infrastructure'!$B$20:$D$25,3,FALSE)</f>
        <v>17351.21</v>
      </c>
      <c r="F26" s="132">
        <f t="shared" si="1"/>
        <v>0</v>
      </c>
    </row>
    <row r="27" spans="1:6" x14ac:dyDescent="0.35">
      <c r="A27" s="1" t="s">
        <v>10</v>
      </c>
      <c r="B27" s="1" t="s">
        <v>354</v>
      </c>
      <c r="C27" s="1" t="s">
        <v>5</v>
      </c>
      <c r="D27" s="180">
        <v>311.33999999999997</v>
      </c>
      <c r="E27">
        <f>VLOOKUP(B27,'Step 1 Infrastructure'!$B$20:$D$25,3,FALSE)</f>
        <v>311.33999999999997</v>
      </c>
      <c r="F27" s="132">
        <f t="shared" si="1"/>
        <v>0</v>
      </c>
    </row>
    <row r="28" spans="1:6" x14ac:dyDescent="0.35">
      <c r="D28" s="187"/>
    </row>
    <row r="29" spans="1:6" ht="17" x14ac:dyDescent="0.4">
      <c r="A29" s="251" t="s">
        <v>715</v>
      </c>
      <c r="B29" s="252"/>
      <c r="C29" s="252"/>
      <c r="D29" s="253"/>
    </row>
    <row r="30" spans="1:6" x14ac:dyDescent="0.35">
      <c r="A30" s="183" t="s">
        <v>0</v>
      </c>
      <c r="B30" s="183" t="s">
        <v>1</v>
      </c>
      <c r="C30" s="183" t="s">
        <v>2</v>
      </c>
      <c r="D30" s="184" t="s">
        <v>714</v>
      </c>
    </row>
    <row r="31" spans="1:6" x14ac:dyDescent="0.35">
      <c r="A31" s="189" t="s">
        <v>9</v>
      </c>
      <c r="B31" s="189" t="s">
        <v>591</v>
      </c>
      <c r="C31" s="189" t="s">
        <v>375</v>
      </c>
      <c r="D31" s="190">
        <v>5.0999999999999997E-2</v>
      </c>
      <c r="E31">
        <f>VLOOKUP(B31,'Step 1 Infrastructure'!$B$30:$D$84,3,FALSE)</f>
        <v>5.0999999999999997E-2</v>
      </c>
      <c r="F31" s="206">
        <f>E31-D31</f>
        <v>0</v>
      </c>
    </row>
    <row r="32" spans="1:6" x14ac:dyDescent="0.35">
      <c r="A32" s="189" t="s">
        <v>9</v>
      </c>
      <c r="B32" s="189" t="s">
        <v>709</v>
      </c>
      <c r="C32" s="189" t="s">
        <v>375</v>
      </c>
      <c r="D32" s="190">
        <v>0.222</v>
      </c>
      <c r="E32">
        <f>VLOOKUP(B32,'Step 1 Infrastructure'!$B$30:$D$84,3,FALSE)</f>
        <v>0.222</v>
      </c>
      <c r="F32" s="206">
        <f t="shared" ref="F32:F85" si="2">E32-D32</f>
        <v>0</v>
      </c>
    </row>
    <row r="33" spans="1:6" x14ac:dyDescent="0.35">
      <c r="A33" s="189" t="s">
        <v>9</v>
      </c>
      <c r="B33" s="189" t="s">
        <v>377</v>
      </c>
      <c r="C33" s="189" t="s">
        <v>375</v>
      </c>
      <c r="D33" s="190">
        <v>0.16300000000000001</v>
      </c>
      <c r="E33">
        <f>VLOOKUP(B33,'Step 1 Infrastructure'!$B$30:$D$84,3,FALSE)</f>
        <v>0.16300000000000001</v>
      </c>
      <c r="F33" s="206">
        <f t="shared" si="2"/>
        <v>0</v>
      </c>
    </row>
    <row r="34" spans="1:6" x14ac:dyDescent="0.35">
      <c r="A34" s="189" t="s">
        <v>9</v>
      </c>
      <c r="B34" s="189" t="s">
        <v>708</v>
      </c>
      <c r="C34" s="189" t="s">
        <v>375</v>
      </c>
      <c r="D34" s="190">
        <v>8.2000000000000003E-2</v>
      </c>
      <c r="E34">
        <f>VLOOKUP(B34,'Step 1 Infrastructure'!$B$30:$D$84,3,FALSE)</f>
        <v>8.2000000000000003E-2</v>
      </c>
      <c r="F34" s="206">
        <f t="shared" si="2"/>
        <v>0</v>
      </c>
    </row>
    <row r="35" spans="1:6" x14ac:dyDescent="0.35">
      <c r="A35" s="189" t="s">
        <v>9</v>
      </c>
      <c r="B35" s="189" t="s">
        <v>379</v>
      </c>
      <c r="C35" s="189" t="s">
        <v>375</v>
      </c>
      <c r="D35" s="190">
        <v>0.115</v>
      </c>
      <c r="E35">
        <f>VLOOKUP(B35,'Step 1 Infrastructure'!$B$30:$D$84,3,FALSE)</f>
        <v>0.115</v>
      </c>
      <c r="F35" s="206">
        <f t="shared" si="2"/>
        <v>0</v>
      </c>
    </row>
    <row r="36" spans="1:6" x14ac:dyDescent="0.35">
      <c r="A36" s="189" t="s">
        <v>9</v>
      </c>
      <c r="B36" s="189" t="s">
        <v>376</v>
      </c>
      <c r="C36" s="189" t="s">
        <v>375</v>
      </c>
      <c r="D36" s="190">
        <v>3.1E-2</v>
      </c>
      <c r="E36">
        <f>VLOOKUP(B36,'Step 1 Infrastructure'!$B$30:$D$84,3,FALSE)</f>
        <v>3.1E-2</v>
      </c>
      <c r="F36" s="206">
        <f t="shared" si="2"/>
        <v>0</v>
      </c>
    </row>
    <row r="37" spans="1:6" x14ac:dyDescent="0.35">
      <c r="A37" s="189" t="s">
        <v>9</v>
      </c>
      <c r="B37" s="189" t="s">
        <v>615</v>
      </c>
      <c r="C37" s="189" t="s">
        <v>375</v>
      </c>
      <c r="D37" s="190">
        <v>0.04</v>
      </c>
      <c r="E37">
        <f>VLOOKUP(B37,'Step 1 Infrastructure'!$B$30:$D$84,3,FALSE)</f>
        <v>0.04</v>
      </c>
      <c r="F37" s="206">
        <f t="shared" si="2"/>
        <v>0</v>
      </c>
    </row>
    <row r="38" spans="1:6" x14ac:dyDescent="0.35">
      <c r="A38" s="189" t="s">
        <v>9</v>
      </c>
      <c r="B38" s="189" t="s">
        <v>374</v>
      </c>
      <c r="C38" s="189" t="s">
        <v>375</v>
      </c>
      <c r="D38" s="190">
        <v>3.4000000000000002E-2</v>
      </c>
      <c r="E38">
        <f>VLOOKUP(B38,'Step 1 Infrastructure'!$B$30:$D$84,3,FALSE)</f>
        <v>3.4000000000000002E-2</v>
      </c>
      <c r="F38" s="206">
        <f t="shared" si="2"/>
        <v>0</v>
      </c>
    </row>
    <row r="39" spans="1:6" x14ac:dyDescent="0.35">
      <c r="A39" s="189" t="s">
        <v>386</v>
      </c>
      <c r="B39" s="189" t="s">
        <v>661</v>
      </c>
      <c r="C39" s="189" t="s">
        <v>385</v>
      </c>
      <c r="D39" s="190">
        <v>3.6999999999999998E-2</v>
      </c>
      <c r="E39">
        <f>VLOOKUP(B39,'Step 1 Infrastructure'!$B$30:$D$84,3,FALSE)</f>
        <v>3.6999999999999998E-2</v>
      </c>
      <c r="F39" s="206">
        <f t="shared" si="2"/>
        <v>0</v>
      </c>
    </row>
    <row r="40" spans="1:6" x14ac:dyDescent="0.35">
      <c r="A40" s="189" t="s">
        <v>386</v>
      </c>
      <c r="B40" s="189" t="s">
        <v>614</v>
      </c>
      <c r="C40" s="189" t="s">
        <v>385</v>
      </c>
      <c r="D40" s="190">
        <v>3.2000000000000001E-2</v>
      </c>
      <c r="E40">
        <f>VLOOKUP(B40,'Step 1 Infrastructure'!$B$30:$D$84,3,FALSE)</f>
        <v>3.2000000000000001E-2</v>
      </c>
      <c r="F40" s="206">
        <f t="shared" si="2"/>
        <v>0</v>
      </c>
    </row>
    <row r="41" spans="1:6" x14ac:dyDescent="0.35">
      <c r="A41" s="189" t="s">
        <v>386</v>
      </c>
      <c r="B41" s="189" t="s">
        <v>387</v>
      </c>
      <c r="C41" s="189" t="s">
        <v>385</v>
      </c>
      <c r="D41" s="190">
        <v>2.4E-2</v>
      </c>
      <c r="E41">
        <f>VLOOKUP(B41,'Step 1 Infrastructure'!$B$30:$D$84,3,FALSE)</f>
        <v>2.4E-2</v>
      </c>
      <c r="F41" s="206">
        <f t="shared" si="2"/>
        <v>0</v>
      </c>
    </row>
    <row r="42" spans="1:6" x14ac:dyDescent="0.35">
      <c r="A42" s="189" t="s">
        <v>386</v>
      </c>
      <c r="B42" s="189" t="s">
        <v>426</v>
      </c>
      <c r="C42" s="189" t="s">
        <v>391</v>
      </c>
      <c r="D42" s="203">
        <v>96.47</v>
      </c>
      <c r="E42">
        <f>VLOOKUP(B42,'Step 1 Infrastructure'!$B$30:$D$84,3,FALSE)</f>
        <v>96.47</v>
      </c>
      <c r="F42" s="206">
        <f t="shared" si="2"/>
        <v>0</v>
      </c>
    </row>
    <row r="43" spans="1:6" x14ac:dyDescent="0.35">
      <c r="A43" s="189" t="s">
        <v>386</v>
      </c>
      <c r="B43" s="189" t="s">
        <v>662</v>
      </c>
      <c r="C43" s="189" t="s">
        <v>385</v>
      </c>
      <c r="D43" s="190">
        <v>2.4E-2</v>
      </c>
      <c r="E43">
        <f>VLOOKUP(B43,'Step 1 Infrastructure'!$B$30:$D$84,3,FALSE)</f>
        <v>2.4E-2</v>
      </c>
      <c r="F43" s="206">
        <f t="shared" si="2"/>
        <v>0</v>
      </c>
    </row>
    <row r="44" spans="1:6" x14ac:dyDescent="0.35">
      <c r="A44" s="189" t="s">
        <v>386</v>
      </c>
      <c r="B44" s="189" t="s">
        <v>388</v>
      </c>
      <c r="C44" s="189" t="s">
        <v>385</v>
      </c>
      <c r="D44" s="190">
        <v>0.13100000000000001</v>
      </c>
      <c r="E44">
        <f>VLOOKUP(B44,'Step 1 Infrastructure'!$B$30:$D$84,3,FALSE)</f>
        <v>0.13100000000000001</v>
      </c>
      <c r="F44" s="206">
        <f t="shared" si="2"/>
        <v>0</v>
      </c>
    </row>
    <row r="45" spans="1:6" x14ac:dyDescent="0.35">
      <c r="A45" s="189" t="s">
        <v>386</v>
      </c>
      <c r="B45" s="189" t="s">
        <v>590</v>
      </c>
      <c r="C45" s="189" t="s">
        <v>385</v>
      </c>
      <c r="D45" s="190">
        <v>3.7999999999999999E-2</v>
      </c>
      <c r="E45">
        <f>VLOOKUP(B45,'Step 1 Infrastructure'!$B$30:$D$84,3,FALSE)</f>
        <v>3.7999999999999999E-2</v>
      </c>
      <c r="F45" s="206">
        <f t="shared" si="2"/>
        <v>0</v>
      </c>
    </row>
    <row r="46" spans="1:6" x14ac:dyDescent="0.35">
      <c r="A46" s="189" t="s">
        <v>386</v>
      </c>
      <c r="B46" s="189" t="s">
        <v>389</v>
      </c>
      <c r="C46" s="189" t="s">
        <v>385</v>
      </c>
      <c r="D46" s="190">
        <v>0.40899999999999997</v>
      </c>
      <c r="E46">
        <f>VLOOKUP(B46,'Step 1 Infrastructure'!$B$30:$D$84,3,FALSE)</f>
        <v>0.40899999999999997</v>
      </c>
      <c r="F46" s="206">
        <f t="shared" si="2"/>
        <v>0</v>
      </c>
    </row>
    <row r="47" spans="1:6" x14ac:dyDescent="0.35">
      <c r="A47" s="189" t="s">
        <v>380</v>
      </c>
      <c r="B47" s="189" t="s">
        <v>381</v>
      </c>
      <c r="C47" s="189" t="s">
        <v>382</v>
      </c>
      <c r="D47" s="190">
        <v>4.8000000000000001E-2</v>
      </c>
      <c r="E47">
        <f>VLOOKUP(B47,'Step 1 Infrastructure'!$B$30:$D$84,3,FALSE)</f>
        <v>4.8000000000000001E-2</v>
      </c>
      <c r="F47" s="206">
        <f t="shared" si="2"/>
        <v>0</v>
      </c>
    </row>
    <row r="48" spans="1:6" x14ac:dyDescent="0.35">
      <c r="A48" s="189" t="s">
        <v>380</v>
      </c>
      <c r="B48" s="189" t="s">
        <v>383</v>
      </c>
      <c r="C48" s="189" t="s">
        <v>382</v>
      </c>
      <c r="D48" s="190">
        <v>1.2E-2</v>
      </c>
      <c r="E48">
        <f>VLOOKUP(B48,'Step 1 Infrastructure'!$B$30:$D$84,3,FALSE)</f>
        <v>1.2E-2</v>
      </c>
      <c r="F48" s="206">
        <f t="shared" si="2"/>
        <v>0</v>
      </c>
    </row>
    <row r="49" spans="1:6" x14ac:dyDescent="0.35">
      <c r="A49" s="189" t="s">
        <v>380</v>
      </c>
      <c r="B49" s="189" t="s">
        <v>663</v>
      </c>
      <c r="C49" s="189" t="s">
        <v>382</v>
      </c>
      <c r="D49" s="190">
        <v>1.7000000000000001E-2</v>
      </c>
      <c r="E49">
        <f>VLOOKUP(B49,'Step 1 Infrastructure'!$B$30:$D$84,3,FALSE)</f>
        <v>1.7000000000000001E-2</v>
      </c>
      <c r="F49" s="206">
        <f t="shared" si="2"/>
        <v>0</v>
      </c>
    </row>
    <row r="50" spans="1:6" x14ac:dyDescent="0.35">
      <c r="A50" s="189" t="s">
        <v>380</v>
      </c>
      <c r="B50" s="189" t="s">
        <v>384</v>
      </c>
      <c r="C50" s="189" t="s">
        <v>385</v>
      </c>
      <c r="D50" s="190">
        <v>2.9000000000000001E-2</v>
      </c>
      <c r="E50">
        <f>VLOOKUP(B50,'Step 1 Infrastructure'!$B$30:$D$84,3,FALSE)</f>
        <v>2.9000000000000001E-2</v>
      </c>
      <c r="F50" s="206">
        <f t="shared" si="2"/>
        <v>0</v>
      </c>
    </row>
    <row r="51" spans="1:6" x14ac:dyDescent="0.35">
      <c r="A51" s="189" t="s">
        <v>380</v>
      </c>
      <c r="B51" s="189" t="s">
        <v>660</v>
      </c>
      <c r="C51" s="189" t="s">
        <v>382</v>
      </c>
      <c r="D51" s="190">
        <v>2.008</v>
      </c>
      <c r="E51">
        <f>VLOOKUP(B51,'Step 1 Infrastructure'!$B$30:$D$84,3,FALSE)</f>
        <v>2.008</v>
      </c>
      <c r="F51" s="206">
        <f t="shared" si="2"/>
        <v>0</v>
      </c>
    </row>
    <row r="52" spans="1:6" x14ac:dyDescent="0.35">
      <c r="A52" s="189" t="s">
        <v>380</v>
      </c>
      <c r="B52" s="189" t="s">
        <v>390</v>
      </c>
      <c r="C52" s="189" t="s">
        <v>391</v>
      </c>
      <c r="D52" s="190">
        <v>3.7610000000000001</v>
      </c>
      <c r="E52">
        <f>VLOOKUP(B52,'Step 1 Infrastructure'!$B$30:$D$84,3,FALSE)</f>
        <v>3.7610000000000001</v>
      </c>
      <c r="F52" s="206">
        <f t="shared" si="2"/>
        <v>0</v>
      </c>
    </row>
    <row r="53" spans="1:6" x14ac:dyDescent="0.35">
      <c r="A53" s="189" t="s">
        <v>392</v>
      </c>
      <c r="B53" s="189" t="s">
        <v>716</v>
      </c>
      <c r="C53" s="189" t="s">
        <v>604</v>
      </c>
      <c r="D53" s="203">
        <v>1</v>
      </c>
      <c r="E53">
        <f>VLOOKUP(B53,'Step 1 Infrastructure'!$B$30:$D$84,3,FALSE)</f>
        <v>1</v>
      </c>
      <c r="F53" s="206">
        <f t="shared" si="2"/>
        <v>0</v>
      </c>
    </row>
    <row r="54" spans="1:6" x14ac:dyDescent="0.35">
      <c r="A54" s="189" t="s">
        <v>392</v>
      </c>
      <c r="B54" s="189" t="s">
        <v>405</v>
      </c>
      <c r="C54" s="189" t="s">
        <v>394</v>
      </c>
      <c r="D54" s="203">
        <v>294.64</v>
      </c>
      <c r="E54">
        <f>VLOOKUP(B54,'Step 1 Infrastructure'!$B$30:$D$84,3,FALSE)</f>
        <v>294.64</v>
      </c>
      <c r="F54" s="206">
        <f t="shared" si="2"/>
        <v>0</v>
      </c>
    </row>
    <row r="55" spans="1:6" x14ac:dyDescent="0.35">
      <c r="A55" s="189" t="s">
        <v>392</v>
      </c>
      <c r="B55" s="189" t="s">
        <v>404</v>
      </c>
      <c r="C55" s="189" t="s">
        <v>394</v>
      </c>
      <c r="D55" s="203">
        <v>249.84</v>
      </c>
      <c r="E55">
        <f>VLOOKUP(B55,'Step 1 Infrastructure'!$B$30:$D$84,3,FALSE)</f>
        <v>249.84</v>
      </c>
      <c r="F55" s="206">
        <f t="shared" si="2"/>
        <v>0</v>
      </c>
    </row>
    <row r="56" spans="1:6" x14ac:dyDescent="0.35">
      <c r="A56" s="189" t="s">
        <v>392</v>
      </c>
      <c r="B56" s="189" t="s">
        <v>407</v>
      </c>
      <c r="C56" s="189" t="s">
        <v>394</v>
      </c>
      <c r="D56" s="203">
        <v>309.69</v>
      </c>
      <c r="E56">
        <f>VLOOKUP(B56,'Step 1 Infrastructure'!$B$30:$D$84,3,FALSE)</f>
        <v>309.69</v>
      </c>
      <c r="F56" s="206">
        <f t="shared" si="2"/>
        <v>0</v>
      </c>
    </row>
    <row r="57" spans="1:6" x14ac:dyDescent="0.35">
      <c r="A57" s="189" t="s">
        <v>392</v>
      </c>
      <c r="B57" s="189" t="s">
        <v>406</v>
      </c>
      <c r="C57" s="189" t="s">
        <v>394</v>
      </c>
      <c r="D57" s="203">
        <v>264.56</v>
      </c>
      <c r="E57">
        <f>VLOOKUP(B57,'Step 1 Infrastructure'!$B$30:$D$84,3,FALSE)</f>
        <v>264.56</v>
      </c>
      <c r="F57" s="206">
        <f t="shared" si="2"/>
        <v>0</v>
      </c>
    </row>
    <row r="58" spans="1:6" x14ac:dyDescent="0.35">
      <c r="A58" s="189" t="s">
        <v>392</v>
      </c>
      <c r="B58" s="189" t="s">
        <v>409</v>
      </c>
      <c r="C58" s="189" t="s">
        <v>394</v>
      </c>
      <c r="D58" s="203">
        <v>241.99</v>
      </c>
      <c r="E58">
        <f>VLOOKUP(B58,'Step 1 Infrastructure'!$B$30:$D$84,3,FALSE)</f>
        <v>241.99</v>
      </c>
      <c r="F58" s="206">
        <f t="shared" si="2"/>
        <v>0</v>
      </c>
    </row>
    <row r="59" spans="1:6" x14ac:dyDescent="0.35">
      <c r="A59" s="189" t="s">
        <v>392</v>
      </c>
      <c r="B59" s="189" t="s">
        <v>408</v>
      </c>
      <c r="C59" s="189" t="s">
        <v>394</v>
      </c>
      <c r="D59" s="203">
        <v>196.86</v>
      </c>
      <c r="E59">
        <f>VLOOKUP(B59,'Step 1 Infrastructure'!$B$30:$D$84,3,FALSE)</f>
        <v>196.86</v>
      </c>
      <c r="F59" s="206">
        <f t="shared" si="2"/>
        <v>0</v>
      </c>
    </row>
    <row r="60" spans="1:6" x14ac:dyDescent="0.35">
      <c r="A60" s="189" t="s">
        <v>392</v>
      </c>
      <c r="B60" s="189" t="s">
        <v>411</v>
      </c>
      <c r="C60" s="189" t="s">
        <v>394</v>
      </c>
      <c r="D60" s="203">
        <v>264.56</v>
      </c>
      <c r="E60">
        <f>VLOOKUP(B60,'Step 1 Infrastructure'!$B$30:$D$84,3,FALSE)</f>
        <v>264.56</v>
      </c>
      <c r="F60" s="206">
        <f t="shared" si="2"/>
        <v>0</v>
      </c>
    </row>
    <row r="61" spans="1:6" x14ac:dyDescent="0.35">
      <c r="A61" s="189" t="s">
        <v>392</v>
      </c>
      <c r="B61" s="189" t="s">
        <v>410</v>
      </c>
      <c r="C61" s="189" t="s">
        <v>394</v>
      </c>
      <c r="D61" s="203">
        <v>219.43</v>
      </c>
      <c r="E61">
        <f>VLOOKUP(B61,'Step 1 Infrastructure'!$B$30:$D$84,3,FALSE)</f>
        <v>219.43</v>
      </c>
      <c r="F61" s="206">
        <f t="shared" si="2"/>
        <v>0</v>
      </c>
    </row>
    <row r="62" spans="1:6" x14ac:dyDescent="0.35">
      <c r="A62" s="189" t="s">
        <v>392</v>
      </c>
      <c r="B62" s="189" t="s">
        <v>413</v>
      </c>
      <c r="C62" s="189" t="s">
        <v>394</v>
      </c>
      <c r="D62" s="203">
        <v>369.86</v>
      </c>
      <c r="E62">
        <f>VLOOKUP(B62,'Step 1 Infrastructure'!$B$30:$D$84,3,FALSE)</f>
        <v>369.86</v>
      </c>
      <c r="F62" s="206">
        <f t="shared" si="2"/>
        <v>0</v>
      </c>
    </row>
    <row r="63" spans="1:6" x14ac:dyDescent="0.35">
      <c r="A63" s="189" t="s">
        <v>392</v>
      </c>
      <c r="B63" s="189" t="s">
        <v>412</v>
      </c>
      <c r="C63" s="189" t="s">
        <v>394</v>
      </c>
      <c r="D63" s="203">
        <v>294.64</v>
      </c>
      <c r="E63">
        <f>VLOOKUP(B63,'Step 1 Infrastructure'!$B$30:$D$84,3,FALSE)</f>
        <v>294.64</v>
      </c>
      <c r="F63" s="206">
        <f t="shared" si="2"/>
        <v>0</v>
      </c>
    </row>
    <row r="64" spans="1:6" x14ac:dyDescent="0.35">
      <c r="A64" s="189" t="s">
        <v>392</v>
      </c>
      <c r="B64" s="189" t="s">
        <v>415</v>
      </c>
      <c r="C64" s="189" t="s">
        <v>394</v>
      </c>
      <c r="D64" s="203">
        <v>445.08</v>
      </c>
      <c r="E64">
        <f>VLOOKUP(B64,'Step 1 Infrastructure'!$B$30:$D$84,3,FALSE)</f>
        <v>445.08</v>
      </c>
      <c r="F64" s="206">
        <f t="shared" si="2"/>
        <v>0</v>
      </c>
    </row>
    <row r="65" spans="1:6" x14ac:dyDescent="0.35">
      <c r="A65" s="189" t="s">
        <v>392</v>
      </c>
      <c r="B65" s="189" t="s">
        <v>414</v>
      </c>
      <c r="C65" s="189" t="s">
        <v>394</v>
      </c>
      <c r="D65" s="203">
        <v>377.38</v>
      </c>
      <c r="E65">
        <f>VLOOKUP(B65,'Step 1 Infrastructure'!$B$30:$D$84,3,FALSE)</f>
        <v>377.38</v>
      </c>
      <c r="F65" s="206">
        <f t="shared" si="2"/>
        <v>0</v>
      </c>
    </row>
    <row r="66" spans="1:6" x14ac:dyDescent="0.35">
      <c r="A66" s="189" t="s">
        <v>392</v>
      </c>
      <c r="B66" s="189" t="s">
        <v>417</v>
      </c>
      <c r="C66" s="189" t="s">
        <v>394</v>
      </c>
      <c r="D66" s="203">
        <v>369.86</v>
      </c>
      <c r="E66">
        <f>VLOOKUP(B66,'Step 1 Infrastructure'!$B$30:$D$84,3,FALSE)</f>
        <v>369.86</v>
      </c>
      <c r="F66" s="206">
        <f t="shared" si="2"/>
        <v>0</v>
      </c>
    </row>
    <row r="67" spans="1:6" x14ac:dyDescent="0.35">
      <c r="A67" s="189" t="s">
        <v>392</v>
      </c>
      <c r="B67" s="189" t="s">
        <v>416</v>
      </c>
      <c r="C67" s="189" t="s">
        <v>394</v>
      </c>
      <c r="D67" s="203">
        <v>294.64</v>
      </c>
      <c r="E67">
        <f>VLOOKUP(B67,'Step 1 Infrastructure'!$B$30:$D$84,3,FALSE)</f>
        <v>294.64</v>
      </c>
      <c r="F67" s="206">
        <f t="shared" si="2"/>
        <v>0</v>
      </c>
    </row>
    <row r="68" spans="1:6" x14ac:dyDescent="0.35">
      <c r="A68" s="189" t="s">
        <v>392</v>
      </c>
      <c r="B68" s="189" t="s">
        <v>419</v>
      </c>
      <c r="C68" s="189" t="s">
        <v>394</v>
      </c>
      <c r="D68" s="203">
        <v>520.29</v>
      </c>
      <c r="E68">
        <f>VLOOKUP(B68,'Step 1 Infrastructure'!$B$30:$D$84,3,FALSE)</f>
        <v>520.29</v>
      </c>
      <c r="F68" s="206">
        <f t="shared" si="2"/>
        <v>0</v>
      </c>
    </row>
    <row r="69" spans="1:6" x14ac:dyDescent="0.35">
      <c r="A69" s="189" t="s">
        <v>392</v>
      </c>
      <c r="B69" s="189" t="s">
        <v>418</v>
      </c>
      <c r="C69" s="189" t="s">
        <v>394</v>
      </c>
      <c r="D69" s="203">
        <v>445.08</v>
      </c>
      <c r="E69">
        <f>VLOOKUP(B69,'Step 1 Infrastructure'!$B$30:$D$84,3,FALSE)</f>
        <v>445.08</v>
      </c>
      <c r="F69" s="206">
        <f t="shared" si="2"/>
        <v>0</v>
      </c>
    </row>
    <row r="70" spans="1:6" x14ac:dyDescent="0.35">
      <c r="A70" s="189" t="s">
        <v>392</v>
      </c>
      <c r="B70" s="189" t="s">
        <v>421</v>
      </c>
      <c r="C70" s="189" t="s">
        <v>394</v>
      </c>
      <c r="D70" s="203">
        <v>670.72</v>
      </c>
      <c r="E70">
        <f>VLOOKUP(B70,'Step 1 Infrastructure'!$B$30:$D$84,3,FALSE)</f>
        <v>670.72</v>
      </c>
      <c r="F70" s="206">
        <f t="shared" si="2"/>
        <v>0</v>
      </c>
    </row>
    <row r="71" spans="1:6" x14ac:dyDescent="0.35">
      <c r="A71" s="189" t="s">
        <v>392</v>
      </c>
      <c r="B71" s="189" t="s">
        <v>420</v>
      </c>
      <c r="C71" s="189" t="s">
        <v>394</v>
      </c>
      <c r="D71" s="203">
        <v>595.51</v>
      </c>
      <c r="E71">
        <f>VLOOKUP(B71,'Step 1 Infrastructure'!$B$30:$D$84,3,FALSE)</f>
        <v>595.51</v>
      </c>
      <c r="F71" s="206">
        <f t="shared" si="2"/>
        <v>0</v>
      </c>
    </row>
    <row r="72" spans="1:6" x14ac:dyDescent="0.35">
      <c r="A72" s="189" t="s">
        <v>392</v>
      </c>
      <c r="B72" s="189" t="s">
        <v>423</v>
      </c>
      <c r="C72" s="189" t="s">
        <v>394</v>
      </c>
      <c r="D72" s="203">
        <v>670.72</v>
      </c>
      <c r="E72">
        <f>VLOOKUP(B72,'Step 1 Infrastructure'!$B$30:$D$84,3,FALSE)</f>
        <v>670.72</v>
      </c>
      <c r="F72" s="206">
        <f t="shared" si="2"/>
        <v>0</v>
      </c>
    </row>
    <row r="73" spans="1:6" x14ac:dyDescent="0.35">
      <c r="A73" s="189" t="s">
        <v>392</v>
      </c>
      <c r="B73" s="189" t="s">
        <v>422</v>
      </c>
      <c r="C73" s="189" t="s">
        <v>394</v>
      </c>
      <c r="D73" s="203">
        <v>595.51</v>
      </c>
      <c r="E73">
        <f>VLOOKUP(B73,'Step 1 Infrastructure'!$B$30:$D$84,3,FALSE)</f>
        <v>595.51</v>
      </c>
      <c r="F73" s="206">
        <f t="shared" si="2"/>
        <v>0</v>
      </c>
    </row>
    <row r="74" spans="1:6" x14ac:dyDescent="0.35">
      <c r="A74" s="189" t="s">
        <v>392</v>
      </c>
      <c r="B74" s="189" t="s">
        <v>425</v>
      </c>
      <c r="C74" s="189" t="s">
        <v>394</v>
      </c>
      <c r="D74" s="203">
        <v>791.07</v>
      </c>
      <c r="E74">
        <f>VLOOKUP(B74,'Step 1 Infrastructure'!$B$30:$D$84,3,FALSE)</f>
        <v>791.07</v>
      </c>
      <c r="F74" s="206">
        <f t="shared" si="2"/>
        <v>0</v>
      </c>
    </row>
    <row r="75" spans="1:6" x14ac:dyDescent="0.35">
      <c r="A75" s="189" t="s">
        <v>392</v>
      </c>
      <c r="B75" s="189" t="s">
        <v>424</v>
      </c>
      <c r="C75" s="189" t="s">
        <v>394</v>
      </c>
      <c r="D75" s="203">
        <v>700.81</v>
      </c>
      <c r="E75">
        <f>VLOOKUP(B75,'Step 1 Infrastructure'!$B$30:$D$84,3,FALSE)</f>
        <v>700.81</v>
      </c>
      <c r="F75" s="206">
        <f t="shared" si="2"/>
        <v>0</v>
      </c>
    </row>
    <row r="76" spans="1:6" x14ac:dyDescent="0.35">
      <c r="A76" s="189" t="s">
        <v>392</v>
      </c>
      <c r="B76" s="189" t="s">
        <v>402</v>
      </c>
      <c r="C76" s="189" t="s">
        <v>385</v>
      </c>
      <c r="D76" s="190">
        <v>9.0999999999999998E-2</v>
      </c>
      <c r="E76">
        <f>VLOOKUP(B76,'Step 1 Infrastructure'!$B$30:$D$84,3,FALSE)</f>
        <v>9.0999999999999998E-2</v>
      </c>
      <c r="F76" s="206">
        <f t="shared" si="2"/>
        <v>0</v>
      </c>
    </row>
    <row r="77" spans="1:6" x14ac:dyDescent="0.35">
      <c r="A77" s="189" t="s">
        <v>392</v>
      </c>
      <c r="B77" s="189" t="s">
        <v>403</v>
      </c>
      <c r="C77" s="189" t="s">
        <v>394</v>
      </c>
      <c r="D77" s="190">
        <v>0.09</v>
      </c>
      <c r="E77">
        <f>VLOOKUP(B77,'Step 1 Infrastructure'!$B$30:$D$84,3,FALSE)</f>
        <v>0.09</v>
      </c>
      <c r="F77" s="206">
        <f t="shared" si="2"/>
        <v>0</v>
      </c>
    </row>
    <row r="78" spans="1:6" x14ac:dyDescent="0.35">
      <c r="A78" s="189" t="s">
        <v>392</v>
      </c>
      <c r="B78" s="189" t="s">
        <v>395</v>
      </c>
      <c r="C78" s="189" t="s">
        <v>394</v>
      </c>
      <c r="D78" s="203">
        <v>27.47</v>
      </c>
      <c r="E78">
        <f>VLOOKUP(B78,'Step 1 Infrastructure'!$B$30:$D$84,3,FALSE)</f>
        <v>27.47</v>
      </c>
      <c r="F78" s="206">
        <f t="shared" si="2"/>
        <v>0</v>
      </c>
    </row>
    <row r="79" spans="1:6" x14ac:dyDescent="0.35">
      <c r="A79" s="189" t="s">
        <v>392</v>
      </c>
      <c r="B79" s="189" t="s">
        <v>393</v>
      </c>
      <c r="C79" s="189" t="s">
        <v>394</v>
      </c>
      <c r="D79" s="190">
        <v>6.7359999999999998</v>
      </c>
      <c r="E79">
        <f>VLOOKUP(B79,'Step 1 Infrastructure'!$B$30:$D$84,3,FALSE)</f>
        <v>6.7359999999999998</v>
      </c>
      <c r="F79" s="206">
        <f t="shared" si="2"/>
        <v>0</v>
      </c>
    </row>
    <row r="80" spans="1:6" x14ac:dyDescent="0.35">
      <c r="A80" s="189" t="s">
        <v>392</v>
      </c>
      <c r="B80" s="189" t="s">
        <v>397</v>
      </c>
      <c r="C80" s="189" t="s">
        <v>394</v>
      </c>
      <c r="D80" s="203">
        <v>27.47</v>
      </c>
      <c r="E80">
        <f>VLOOKUP(B80,'Step 1 Infrastructure'!$B$30:$D$84,3,FALSE)</f>
        <v>27.47</v>
      </c>
      <c r="F80" s="206">
        <f t="shared" si="2"/>
        <v>0</v>
      </c>
    </row>
    <row r="81" spans="1:6" x14ac:dyDescent="0.35">
      <c r="A81" s="189" t="s">
        <v>392</v>
      </c>
      <c r="B81" s="189" t="s">
        <v>396</v>
      </c>
      <c r="C81" s="189" t="s">
        <v>394</v>
      </c>
      <c r="D81" s="203">
        <v>24.85</v>
      </c>
      <c r="E81">
        <f>VLOOKUP(B81,'Step 1 Infrastructure'!$B$30:$D$84,3,FALSE)</f>
        <v>24.85</v>
      </c>
      <c r="F81" s="206">
        <f t="shared" si="2"/>
        <v>0</v>
      </c>
    </row>
    <row r="82" spans="1:6" x14ac:dyDescent="0.35">
      <c r="A82" s="189" t="s">
        <v>392</v>
      </c>
      <c r="B82" s="189" t="s">
        <v>399</v>
      </c>
      <c r="C82" s="189" t="s">
        <v>394</v>
      </c>
      <c r="D82" s="203">
        <v>54.94</v>
      </c>
      <c r="E82">
        <f>VLOOKUP(B82,'Step 1 Infrastructure'!$B$30:$D$84,3,FALSE)</f>
        <v>54.94</v>
      </c>
      <c r="F82" s="206">
        <f t="shared" si="2"/>
        <v>0</v>
      </c>
    </row>
    <row r="83" spans="1:6" x14ac:dyDescent="0.35">
      <c r="A83" s="189" t="s">
        <v>392</v>
      </c>
      <c r="B83" s="189" t="s">
        <v>398</v>
      </c>
      <c r="C83" s="189" t="s">
        <v>394</v>
      </c>
      <c r="D83" s="203">
        <v>45.78</v>
      </c>
      <c r="E83">
        <f>VLOOKUP(B83,'Step 1 Infrastructure'!$B$30:$D$84,3,FALSE)</f>
        <v>45.78</v>
      </c>
      <c r="F83" s="206">
        <f t="shared" si="2"/>
        <v>0</v>
      </c>
    </row>
    <row r="84" spans="1:6" x14ac:dyDescent="0.35">
      <c r="A84" s="189" t="s">
        <v>392</v>
      </c>
      <c r="B84" s="189" t="s">
        <v>401</v>
      </c>
      <c r="C84" s="189" t="s">
        <v>394</v>
      </c>
      <c r="D84" s="203">
        <v>94.18</v>
      </c>
      <c r="E84">
        <f>VLOOKUP(B84,'Step 1 Infrastructure'!$B$30:$D$84,3,FALSE)</f>
        <v>94.18</v>
      </c>
      <c r="F84" s="206">
        <f t="shared" si="2"/>
        <v>0</v>
      </c>
    </row>
    <row r="85" spans="1:6" x14ac:dyDescent="0.35">
      <c r="A85" s="189" t="s">
        <v>392</v>
      </c>
      <c r="B85" s="189" t="s">
        <v>400</v>
      </c>
      <c r="C85" s="189" t="s">
        <v>394</v>
      </c>
      <c r="D85" s="203">
        <v>77.17</v>
      </c>
      <c r="E85">
        <f>VLOOKUP(B85,'Step 1 Infrastructure'!$B$30:$D$84,3,FALSE)</f>
        <v>77.17</v>
      </c>
      <c r="F85" s="206">
        <f t="shared" si="2"/>
        <v>0</v>
      </c>
    </row>
    <row r="86" spans="1:6" x14ac:dyDescent="0.35">
      <c r="A86" s="191"/>
      <c r="B86" s="191"/>
      <c r="C86" s="191"/>
      <c r="D86" s="192"/>
    </row>
    <row r="87" spans="1:6" ht="17" x14ac:dyDescent="0.4">
      <c r="A87" s="251" t="s">
        <v>717</v>
      </c>
      <c r="B87" s="252"/>
      <c r="C87" s="252"/>
      <c r="D87" s="253"/>
    </row>
    <row r="88" spans="1:6" x14ac:dyDescent="0.35">
      <c r="A88" s="183" t="s">
        <v>0</v>
      </c>
      <c r="B88" s="183" t="s">
        <v>1</v>
      </c>
      <c r="C88" s="183" t="s">
        <v>2</v>
      </c>
      <c r="D88" s="184" t="s">
        <v>714</v>
      </c>
    </row>
    <row r="89" spans="1:6" x14ac:dyDescent="0.35">
      <c r="A89" s="1" t="s">
        <v>718</v>
      </c>
      <c r="B89" s="1" t="s">
        <v>719</v>
      </c>
      <c r="C89" s="1" t="s">
        <v>5</v>
      </c>
      <c r="D89" s="180">
        <v>390</v>
      </c>
      <c r="E89">
        <f>VLOOKUP(B89,'Step 1 Infrastructure'!$B$88:$D$96,3,FALSE)</f>
        <v>390</v>
      </c>
      <c r="F89" s="132">
        <f>E89-D89</f>
        <v>0</v>
      </c>
    </row>
    <row r="90" spans="1:6" x14ac:dyDescent="0.35">
      <c r="A90" s="1" t="s">
        <v>718</v>
      </c>
      <c r="B90" s="1" t="s">
        <v>720</v>
      </c>
      <c r="C90" s="1" t="s">
        <v>721</v>
      </c>
      <c r="D90" s="180">
        <v>17.18</v>
      </c>
      <c r="E90">
        <f>VLOOKUP(B90,'Step 1 Infrastructure'!$B$88:$D$96,3,FALSE)</f>
        <v>17.18</v>
      </c>
      <c r="F90" s="132">
        <f t="shared" ref="F90:F97" si="3">E90-D90</f>
        <v>0</v>
      </c>
    </row>
    <row r="91" spans="1:6" x14ac:dyDescent="0.35">
      <c r="A91" s="1" t="s">
        <v>718</v>
      </c>
      <c r="B91" s="1" t="s">
        <v>722</v>
      </c>
      <c r="C91" s="1" t="s">
        <v>5</v>
      </c>
      <c r="D91" s="180">
        <v>255.72</v>
      </c>
      <c r="E91">
        <f>VLOOKUP(B91,'Step 1 Infrastructure'!$B$88:$D$96,3,FALSE)</f>
        <v>255.72</v>
      </c>
      <c r="F91" s="132">
        <f t="shared" si="3"/>
        <v>0</v>
      </c>
    </row>
    <row r="92" spans="1:6" x14ac:dyDescent="0.35">
      <c r="A92" s="1" t="s">
        <v>718</v>
      </c>
      <c r="B92" s="1" t="s">
        <v>723</v>
      </c>
      <c r="C92" s="1" t="s">
        <v>5</v>
      </c>
      <c r="D92" s="180">
        <v>229</v>
      </c>
      <c r="E92">
        <f>VLOOKUP(B92,'Step 1 Infrastructure'!$B$88:$D$96,3,FALSE)</f>
        <v>229</v>
      </c>
      <c r="F92" s="132">
        <f t="shared" si="3"/>
        <v>0</v>
      </c>
    </row>
    <row r="93" spans="1:6" x14ac:dyDescent="0.35">
      <c r="A93" s="1" t="s">
        <v>718</v>
      </c>
      <c r="B93" s="1" t="s">
        <v>724</v>
      </c>
      <c r="C93" s="1" t="s">
        <v>725</v>
      </c>
      <c r="D93" s="180">
        <v>0.78</v>
      </c>
      <c r="E93">
        <f>VLOOKUP(B93,'Step 1 Infrastructure'!$B$88:$D$96,3,FALSE)</f>
        <v>0.78</v>
      </c>
      <c r="F93" s="132">
        <f t="shared" si="3"/>
        <v>0</v>
      </c>
    </row>
    <row r="94" spans="1:6" x14ac:dyDescent="0.35">
      <c r="A94" s="1" t="s">
        <v>726</v>
      </c>
      <c r="B94" s="1" t="s">
        <v>727</v>
      </c>
      <c r="C94" s="1" t="s">
        <v>214</v>
      </c>
      <c r="D94" s="180">
        <v>1.58</v>
      </c>
      <c r="E94">
        <f>VLOOKUP(B94,'Step 1 Infrastructure'!$B$88:$D$96,3,FALSE)</f>
        <v>1.58</v>
      </c>
      <c r="F94" s="132">
        <f t="shared" si="3"/>
        <v>0</v>
      </c>
    </row>
    <row r="95" spans="1:6" x14ac:dyDescent="0.35">
      <c r="A95" s="1" t="s">
        <v>726</v>
      </c>
      <c r="B95" s="1" t="s">
        <v>728</v>
      </c>
      <c r="C95" s="1" t="s">
        <v>729</v>
      </c>
      <c r="D95" s="180">
        <v>1176.03</v>
      </c>
      <c r="E95">
        <f>VLOOKUP(B95,'Step 1 Infrastructure'!$B$88:$D$96,3,FALSE)</f>
        <v>1176.03</v>
      </c>
      <c r="F95" s="132">
        <f t="shared" si="3"/>
        <v>0</v>
      </c>
    </row>
    <row r="96" spans="1:6" x14ac:dyDescent="0.35">
      <c r="A96" s="1" t="s">
        <v>726</v>
      </c>
      <c r="B96" s="1" t="s">
        <v>667</v>
      </c>
      <c r="C96" s="1" t="s">
        <v>214</v>
      </c>
      <c r="D96" s="180">
        <v>3.14</v>
      </c>
      <c r="E96">
        <f>VLOOKUP(B96,'Step 1 Infrastructure'!$B$88:$D$96,3,FALSE)</f>
        <v>3.14</v>
      </c>
      <c r="F96" s="132">
        <f t="shared" si="3"/>
        <v>0</v>
      </c>
    </row>
    <row r="97" spans="1:6" x14ac:dyDescent="0.35">
      <c r="A97" s="1" t="s">
        <v>726</v>
      </c>
      <c r="B97" s="1" t="s">
        <v>730</v>
      </c>
      <c r="C97" s="1" t="s">
        <v>214</v>
      </c>
      <c r="D97" s="180">
        <v>0.5</v>
      </c>
      <c r="E97" t="e">
        <f>VLOOKUP(B97,'Step 1 Infrastructure'!$B$88:$D$96,3,FALSE)</f>
        <v>#N/A</v>
      </c>
      <c r="F97" s="132" t="e">
        <f t="shared" si="3"/>
        <v>#N/A</v>
      </c>
    </row>
    <row r="98" spans="1:6" x14ac:dyDescent="0.35">
      <c r="A98" s="191"/>
      <c r="B98" s="191"/>
      <c r="C98" s="191"/>
      <c r="D98" s="192"/>
    </row>
    <row r="99" spans="1:6" ht="17" x14ac:dyDescent="0.4">
      <c r="A99" s="251" t="s">
        <v>22</v>
      </c>
      <c r="B99" s="252"/>
      <c r="C99" s="252"/>
      <c r="D99" s="253"/>
    </row>
    <row r="100" spans="1:6" x14ac:dyDescent="0.35">
      <c r="A100" s="183" t="s">
        <v>0</v>
      </c>
      <c r="B100" s="183" t="s">
        <v>1</v>
      </c>
      <c r="C100" s="183" t="s">
        <v>2</v>
      </c>
      <c r="D100" s="184" t="s">
        <v>714</v>
      </c>
    </row>
    <row r="101" spans="1:6" x14ac:dyDescent="0.35">
      <c r="A101" s="1" t="s">
        <v>24</v>
      </c>
      <c r="B101" s="1" t="s">
        <v>3</v>
      </c>
      <c r="C101" s="180">
        <v>8.5399999999999991</v>
      </c>
      <c r="D101" s="180">
        <v>8.5399999999999991</v>
      </c>
    </row>
    <row r="102" spans="1:6" x14ac:dyDescent="0.35">
      <c r="D102" s="187"/>
    </row>
    <row r="103" spans="1:6" ht="17" x14ac:dyDescent="0.4">
      <c r="A103" s="251" t="s">
        <v>11</v>
      </c>
      <c r="B103" s="252"/>
      <c r="C103" s="252"/>
      <c r="D103" s="253"/>
    </row>
    <row r="104" spans="1:6" x14ac:dyDescent="0.35">
      <c r="A104" s="183" t="s">
        <v>0</v>
      </c>
      <c r="B104" s="183" t="s">
        <v>1</v>
      </c>
      <c r="C104" s="183" t="s">
        <v>2</v>
      </c>
      <c r="D104" s="184" t="s">
        <v>714</v>
      </c>
    </row>
    <row r="105" spans="1:6" x14ac:dyDescent="0.35">
      <c r="A105" s="1" t="s">
        <v>12</v>
      </c>
      <c r="B105" s="1" t="s">
        <v>452</v>
      </c>
      <c r="C105" s="1" t="s">
        <v>13</v>
      </c>
      <c r="D105" s="180">
        <v>1096.81</v>
      </c>
      <c r="E105">
        <f>VLOOKUP(B105,'Step 1 Infrastructure'!$B$106:$D$141,3,FALSE)</f>
        <v>1096.81</v>
      </c>
      <c r="F105" s="132">
        <f>E105-D105</f>
        <v>0</v>
      </c>
    </row>
    <row r="106" spans="1:6" x14ac:dyDescent="0.35">
      <c r="A106" s="1" t="s">
        <v>12</v>
      </c>
      <c r="B106" s="1" t="s">
        <v>500</v>
      </c>
      <c r="C106" s="1" t="s">
        <v>13</v>
      </c>
      <c r="D106" s="180">
        <v>981.87</v>
      </c>
      <c r="E106">
        <f>VLOOKUP(B106,'Step 1 Infrastructure'!$B$106:$D$141,3,FALSE)</f>
        <v>981.87</v>
      </c>
      <c r="F106" s="132">
        <f t="shared" ref="F106:F160" si="4">E106-D106</f>
        <v>0</v>
      </c>
    </row>
    <row r="107" spans="1:6" x14ac:dyDescent="0.35">
      <c r="A107" s="1" t="s">
        <v>12</v>
      </c>
      <c r="B107" s="1" t="s">
        <v>538</v>
      </c>
      <c r="C107" s="1" t="s">
        <v>13</v>
      </c>
      <c r="D107" s="180">
        <v>953.77</v>
      </c>
      <c r="E107">
        <f>VLOOKUP(B107,'Step 1 Infrastructure'!$B$106:$D$141,3,FALSE)</f>
        <v>953.77</v>
      </c>
      <c r="F107" s="132">
        <f t="shared" si="4"/>
        <v>0</v>
      </c>
    </row>
    <row r="108" spans="1:6" x14ac:dyDescent="0.35">
      <c r="A108" s="1" t="s">
        <v>12</v>
      </c>
      <c r="B108" s="1" t="s">
        <v>501</v>
      </c>
      <c r="C108" s="1" t="s">
        <v>13</v>
      </c>
      <c r="D108" s="180">
        <v>889.02</v>
      </c>
      <c r="E108">
        <f>VLOOKUP(B108,'Step 1 Infrastructure'!$B$106:$D$141,3,FALSE)</f>
        <v>889.02</v>
      </c>
      <c r="F108" s="132">
        <f t="shared" si="4"/>
        <v>0</v>
      </c>
    </row>
    <row r="109" spans="1:6" x14ac:dyDescent="0.35">
      <c r="A109" s="1" t="s">
        <v>12</v>
      </c>
      <c r="B109" s="1" t="s">
        <v>457</v>
      </c>
      <c r="C109" s="1" t="s">
        <v>11</v>
      </c>
      <c r="D109" s="180">
        <v>478.19</v>
      </c>
      <c r="E109">
        <f>VLOOKUP(B109,'Step 1 Infrastructure'!$B$106:$D$141,3,FALSE)</f>
        <v>478.19</v>
      </c>
      <c r="F109" s="132">
        <f t="shared" si="4"/>
        <v>0</v>
      </c>
    </row>
    <row r="110" spans="1:6" x14ac:dyDescent="0.35">
      <c r="A110" s="1" t="s">
        <v>12</v>
      </c>
      <c r="B110" s="1" t="s">
        <v>454</v>
      </c>
      <c r="C110" s="1" t="s">
        <v>13</v>
      </c>
      <c r="D110" s="180">
        <v>1542.18</v>
      </c>
      <c r="E110">
        <f>VLOOKUP(B110,'Step 1 Infrastructure'!$B$106:$D$141,3,FALSE)</f>
        <v>1542.18</v>
      </c>
      <c r="F110" s="132">
        <f t="shared" si="4"/>
        <v>0</v>
      </c>
    </row>
    <row r="111" spans="1:6" x14ac:dyDescent="0.35">
      <c r="A111" s="1" t="s">
        <v>12</v>
      </c>
      <c r="B111" s="1" t="s">
        <v>453</v>
      </c>
      <c r="C111" s="1" t="s">
        <v>13</v>
      </c>
      <c r="D111" s="180">
        <v>4214.43</v>
      </c>
      <c r="E111">
        <f>VLOOKUP(B111,'Step 1 Infrastructure'!$B$106:$D$141,3,FALSE)</f>
        <v>4214.43</v>
      </c>
      <c r="F111" s="132">
        <f t="shared" si="4"/>
        <v>0</v>
      </c>
    </row>
    <row r="112" spans="1:6" x14ac:dyDescent="0.35">
      <c r="A112" s="1" t="s">
        <v>12</v>
      </c>
      <c r="B112" s="1" t="s">
        <v>456</v>
      </c>
      <c r="C112" s="1" t="s">
        <v>11</v>
      </c>
      <c r="D112" s="180">
        <v>357.04</v>
      </c>
      <c r="E112">
        <f>VLOOKUP(B112,'Step 1 Infrastructure'!$B$106:$D$141,3,FALSE)</f>
        <v>357.04</v>
      </c>
      <c r="F112" s="132">
        <f t="shared" si="4"/>
        <v>0</v>
      </c>
    </row>
    <row r="113" spans="1:6" x14ac:dyDescent="0.35">
      <c r="A113" s="1" t="s">
        <v>12</v>
      </c>
      <c r="B113" s="1" t="s">
        <v>455</v>
      </c>
      <c r="C113" s="1" t="s">
        <v>13</v>
      </c>
      <c r="D113" s="180">
        <v>1542.18</v>
      </c>
      <c r="E113">
        <f>VLOOKUP(B113,'Step 1 Infrastructure'!$B$106:$D$141,3,FALSE)</f>
        <v>1542.18</v>
      </c>
      <c r="F113" s="132">
        <f t="shared" si="4"/>
        <v>0</v>
      </c>
    </row>
    <row r="114" spans="1:6" x14ac:dyDescent="0.35">
      <c r="A114" s="1" t="s">
        <v>12</v>
      </c>
      <c r="B114" s="1" t="s">
        <v>502</v>
      </c>
      <c r="C114" s="1" t="s">
        <v>13</v>
      </c>
      <c r="D114" s="180">
        <v>696</v>
      </c>
      <c r="E114">
        <f>VLOOKUP(B114,'Step 1 Infrastructure'!$B$106:$D$141,3,FALSE)</f>
        <v>696</v>
      </c>
      <c r="F114" s="132">
        <f t="shared" si="4"/>
        <v>0</v>
      </c>
    </row>
    <row r="115" spans="1:6" x14ac:dyDescent="0.35">
      <c r="A115" s="1" t="s">
        <v>12</v>
      </c>
      <c r="B115" s="1" t="s">
        <v>451</v>
      </c>
      <c r="C115" s="1" t="s">
        <v>13</v>
      </c>
      <c r="D115" s="180">
        <v>2094.5500000000002</v>
      </c>
      <c r="E115">
        <f>VLOOKUP(B115,'Step 1 Infrastructure'!$B$106:$D$141,3,FALSE)</f>
        <v>2094.5500000000002</v>
      </c>
      <c r="F115" s="132">
        <f t="shared" si="4"/>
        <v>0</v>
      </c>
    </row>
    <row r="116" spans="1:6" x14ac:dyDescent="0.35">
      <c r="A116" s="1" t="s">
        <v>12</v>
      </c>
      <c r="B116" s="1" t="s">
        <v>498</v>
      </c>
      <c r="C116" s="1" t="s">
        <v>13</v>
      </c>
      <c r="D116" s="180">
        <v>1268.33</v>
      </c>
      <c r="E116">
        <f>VLOOKUP(B116,'Step 1 Infrastructure'!$B$106:$D$141,3,FALSE)</f>
        <v>1268.33</v>
      </c>
      <c r="F116" s="132">
        <f t="shared" si="4"/>
        <v>0</v>
      </c>
    </row>
    <row r="117" spans="1:6" x14ac:dyDescent="0.35">
      <c r="A117" s="1" t="s">
        <v>12</v>
      </c>
      <c r="B117" s="1" t="s">
        <v>496</v>
      </c>
      <c r="C117" s="1" t="s">
        <v>13</v>
      </c>
      <c r="D117" s="180">
        <v>870.16</v>
      </c>
      <c r="E117">
        <f>VLOOKUP(B117,'Step 1 Infrastructure'!$B$106:$D$141,3,FALSE)</f>
        <v>870.16</v>
      </c>
      <c r="F117" s="132">
        <f t="shared" si="4"/>
        <v>0</v>
      </c>
    </row>
    <row r="118" spans="1:6" x14ac:dyDescent="0.35">
      <c r="A118" s="1" t="s">
        <v>12</v>
      </c>
      <c r="B118" s="1" t="s">
        <v>499</v>
      </c>
      <c r="C118" s="1" t="s">
        <v>13</v>
      </c>
      <c r="D118" s="180">
        <v>680.43</v>
      </c>
      <c r="E118">
        <f>VLOOKUP(B118,'Step 1 Infrastructure'!$B$106:$D$141,3,FALSE)</f>
        <v>680.43</v>
      </c>
      <c r="F118" s="132">
        <f t="shared" si="4"/>
        <v>0</v>
      </c>
    </row>
    <row r="119" spans="1:6" x14ac:dyDescent="0.35">
      <c r="A119" s="1" t="s">
        <v>441</v>
      </c>
      <c r="B119" s="1" t="s">
        <v>517</v>
      </c>
      <c r="C119" s="1" t="s">
        <v>13</v>
      </c>
      <c r="D119" s="180">
        <v>1075.46</v>
      </c>
      <c r="E119">
        <f>VLOOKUP(B119,'Step 1 Infrastructure'!$B$106:$D$141,3,FALSE)</f>
        <v>1075.46</v>
      </c>
      <c r="F119" s="132">
        <f t="shared" si="4"/>
        <v>0</v>
      </c>
    </row>
    <row r="120" spans="1:6" x14ac:dyDescent="0.35">
      <c r="A120" s="1" t="s">
        <v>441</v>
      </c>
      <c r="B120" s="1" t="s">
        <v>513</v>
      </c>
      <c r="C120" s="1" t="s">
        <v>13</v>
      </c>
      <c r="D120" s="180">
        <v>955.91</v>
      </c>
      <c r="E120">
        <f>VLOOKUP(B120,'Step 1 Infrastructure'!$B$106:$D$141,3,FALSE)</f>
        <v>955.91</v>
      </c>
      <c r="F120" s="132">
        <f t="shared" si="4"/>
        <v>0</v>
      </c>
    </row>
    <row r="121" spans="1:6" x14ac:dyDescent="0.35">
      <c r="A121" s="1" t="s">
        <v>441</v>
      </c>
      <c r="B121" s="1" t="s">
        <v>512</v>
      </c>
      <c r="C121" s="1" t="s">
        <v>13</v>
      </c>
      <c r="D121" s="180">
        <v>923.9</v>
      </c>
      <c r="E121">
        <f>VLOOKUP(B121,'Step 1 Infrastructure'!$B$106:$D$141,3,FALSE)</f>
        <v>923.9</v>
      </c>
      <c r="F121" s="132">
        <f t="shared" si="4"/>
        <v>0</v>
      </c>
    </row>
    <row r="122" spans="1:6" x14ac:dyDescent="0.35">
      <c r="A122" s="1" t="s">
        <v>441</v>
      </c>
      <c r="B122" s="1" t="s">
        <v>518</v>
      </c>
      <c r="C122" s="1" t="s">
        <v>13</v>
      </c>
      <c r="D122" s="180">
        <v>1330.78</v>
      </c>
      <c r="E122">
        <f>VLOOKUP(B122,'Step 1 Infrastructure'!$B$106:$D$141,3,FALSE)</f>
        <v>1330.78</v>
      </c>
      <c r="F122" s="132">
        <f t="shared" si="4"/>
        <v>0</v>
      </c>
    </row>
    <row r="123" spans="1:6" x14ac:dyDescent="0.35">
      <c r="A123" s="1" t="s">
        <v>441</v>
      </c>
      <c r="B123" s="1" t="s">
        <v>515</v>
      </c>
      <c r="C123" s="1" t="s">
        <v>13</v>
      </c>
      <c r="D123" s="180">
        <v>1329</v>
      </c>
      <c r="E123">
        <f>VLOOKUP(B123,'Step 1 Infrastructure'!$B$106:$D$141,3,FALSE)</f>
        <v>1329</v>
      </c>
      <c r="F123" s="132">
        <f t="shared" si="4"/>
        <v>0</v>
      </c>
    </row>
    <row r="124" spans="1:6" x14ac:dyDescent="0.35">
      <c r="A124" s="1" t="s">
        <v>441</v>
      </c>
      <c r="B124" s="1" t="s">
        <v>514</v>
      </c>
      <c r="C124" s="1" t="s">
        <v>13</v>
      </c>
      <c r="D124" s="180">
        <v>1244.42</v>
      </c>
      <c r="E124">
        <f>VLOOKUP(B124,'Step 1 Infrastructure'!$B$106:$D$141,3,FALSE)</f>
        <v>1244.42</v>
      </c>
      <c r="F124" s="132">
        <f t="shared" si="4"/>
        <v>0</v>
      </c>
    </row>
    <row r="125" spans="1:6" x14ac:dyDescent="0.35">
      <c r="A125" s="1" t="s">
        <v>441</v>
      </c>
      <c r="B125" s="1" t="s">
        <v>491</v>
      </c>
      <c r="C125" s="1" t="s">
        <v>13</v>
      </c>
      <c r="D125" s="180">
        <v>3383.91</v>
      </c>
      <c r="E125">
        <f>VLOOKUP(B125,'Step 1 Infrastructure'!$B$106:$D$141,3,FALSE)</f>
        <v>3383.91</v>
      </c>
      <c r="F125" s="132">
        <f t="shared" si="4"/>
        <v>0</v>
      </c>
    </row>
    <row r="126" spans="1:6" x14ac:dyDescent="0.35">
      <c r="A126" s="1" t="s">
        <v>14</v>
      </c>
      <c r="B126" s="1" t="s">
        <v>15</v>
      </c>
      <c r="C126" s="1" t="s">
        <v>16</v>
      </c>
      <c r="D126" s="180">
        <v>13.01</v>
      </c>
      <c r="E126">
        <f>VLOOKUP(B126,'Step 1 Infrastructure'!$B$106:$D$141,3,FALSE)</f>
        <v>13.01</v>
      </c>
      <c r="F126" s="132">
        <f t="shared" si="4"/>
        <v>0</v>
      </c>
    </row>
    <row r="127" spans="1:6" x14ac:dyDescent="0.35">
      <c r="A127" s="1" t="s">
        <v>442</v>
      </c>
      <c r="B127" s="1" t="s">
        <v>731</v>
      </c>
      <c r="C127" s="1" t="s">
        <v>604</v>
      </c>
      <c r="D127" s="180">
        <v>1</v>
      </c>
      <c r="E127">
        <f>VLOOKUP(B127,'Step 1 Infrastructure'!$B$106:$D$141,3,FALSE)</f>
        <v>1</v>
      </c>
      <c r="F127" s="132">
        <f t="shared" si="4"/>
        <v>0</v>
      </c>
    </row>
    <row r="128" spans="1:6" x14ac:dyDescent="0.35">
      <c r="A128" s="1" t="s">
        <v>25</v>
      </c>
      <c r="B128" s="1" t="s">
        <v>465</v>
      </c>
      <c r="C128" s="1" t="s">
        <v>3</v>
      </c>
      <c r="D128" s="180">
        <v>8.85</v>
      </c>
      <c r="E128">
        <f>VLOOKUP(B128,'Step 1 Infrastructure'!$B$106:$D$141,3,FALSE)</f>
        <v>8.85</v>
      </c>
      <c r="F128" s="132">
        <f t="shared" si="4"/>
        <v>0</v>
      </c>
    </row>
    <row r="129" spans="1:6" x14ac:dyDescent="0.35">
      <c r="A129" s="1" t="s">
        <v>19</v>
      </c>
      <c r="B129" s="1" t="s">
        <v>470</v>
      </c>
      <c r="C129" s="1" t="s">
        <v>7</v>
      </c>
      <c r="D129" s="180">
        <v>0.64500000000000002</v>
      </c>
      <c r="E129">
        <f>VLOOKUP(B129,'Step 1 Infrastructure'!$B$106:$D$141,3,FALSE)</f>
        <v>0.64500000000000002</v>
      </c>
      <c r="F129" s="132">
        <f t="shared" si="4"/>
        <v>0</v>
      </c>
    </row>
    <row r="130" spans="1:6" x14ac:dyDescent="0.35">
      <c r="A130" s="1" t="s">
        <v>19</v>
      </c>
      <c r="B130" s="1" t="s">
        <v>469</v>
      </c>
      <c r="C130" s="1" t="s">
        <v>8</v>
      </c>
      <c r="D130" s="180">
        <v>0.11</v>
      </c>
      <c r="E130">
        <f>VLOOKUP(B130,'Step 1 Infrastructure'!$B$106:$D$141,3,FALSE)</f>
        <v>0.11</v>
      </c>
      <c r="F130" s="132">
        <f t="shared" si="4"/>
        <v>0</v>
      </c>
    </row>
    <row r="131" spans="1:6" x14ac:dyDescent="0.35">
      <c r="A131" s="1" t="s">
        <v>19</v>
      </c>
      <c r="B131" s="1" t="s">
        <v>466</v>
      </c>
      <c r="C131" s="1" t="s">
        <v>8</v>
      </c>
      <c r="D131" s="180">
        <v>0.09</v>
      </c>
      <c r="E131">
        <f>VLOOKUP(B131,'Step 1 Infrastructure'!$B$106:$D$141,3,FALSE)</f>
        <v>0.09</v>
      </c>
      <c r="F131" s="132">
        <f t="shared" si="4"/>
        <v>0</v>
      </c>
    </row>
    <row r="132" spans="1:6" x14ac:dyDescent="0.35">
      <c r="A132" s="1" t="s">
        <v>19</v>
      </c>
      <c r="B132" s="1" t="s">
        <v>521</v>
      </c>
      <c r="C132" s="1" t="s">
        <v>8</v>
      </c>
      <c r="D132" s="188">
        <v>0.192</v>
      </c>
      <c r="E132">
        <f>VLOOKUP(B132,'Step 1 Infrastructure'!$B$106:$D$141,3,FALSE)</f>
        <v>0.192</v>
      </c>
      <c r="F132" s="132">
        <f t="shared" si="4"/>
        <v>0</v>
      </c>
    </row>
    <row r="133" spans="1:6" x14ac:dyDescent="0.35">
      <c r="A133" s="1" t="s">
        <v>19</v>
      </c>
      <c r="B133" s="1" t="s">
        <v>467</v>
      </c>
      <c r="C133" s="1" t="s">
        <v>8</v>
      </c>
      <c r="D133" s="180">
        <v>0.09</v>
      </c>
      <c r="E133">
        <f>VLOOKUP(B133,'Step 1 Infrastructure'!$B$106:$D$141,3,FALSE)</f>
        <v>0.09</v>
      </c>
      <c r="F133" s="132">
        <f t="shared" si="4"/>
        <v>0</v>
      </c>
    </row>
    <row r="134" spans="1:6" x14ac:dyDescent="0.35">
      <c r="A134" s="1" t="s">
        <v>19</v>
      </c>
      <c r="B134" s="1" t="s">
        <v>522</v>
      </c>
      <c r="C134" s="1" t="s">
        <v>8</v>
      </c>
      <c r="D134" s="188">
        <v>0.161</v>
      </c>
      <c r="E134">
        <f>VLOOKUP(B134,'Step 1 Infrastructure'!$B$106:$D$141,3,FALSE)</f>
        <v>0.161</v>
      </c>
      <c r="F134" s="132">
        <f t="shared" si="4"/>
        <v>0</v>
      </c>
    </row>
    <row r="135" spans="1:6" x14ac:dyDescent="0.35">
      <c r="A135" s="1" t="s">
        <v>19</v>
      </c>
      <c r="B135" s="1" t="s">
        <v>468</v>
      </c>
      <c r="C135" s="1" t="s">
        <v>8</v>
      </c>
      <c r="D135" s="180">
        <v>0.02</v>
      </c>
      <c r="E135">
        <f>VLOOKUP(B135,'Step 1 Infrastructure'!$B$106:$D$141,3,FALSE)</f>
        <v>0.02</v>
      </c>
      <c r="F135" s="132">
        <f t="shared" si="4"/>
        <v>0</v>
      </c>
    </row>
    <row r="136" spans="1:6" x14ac:dyDescent="0.35">
      <c r="A136" s="1" t="s">
        <v>20</v>
      </c>
      <c r="B136" s="1" t="s">
        <v>462</v>
      </c>
      <c r="C136" s="1" t="s">
        <v>463</v>
      </c>
      <c r="D136" s="180">
        <v>658.13</v>
      </c>
      <c r="E136">
        <f>VLOOKUP(B136,'Step 1 Infrastructure'!$B$106:$D$141,3,FALSE)</f>
        <v>658.13</v>
      </c>
      <c r="F136" s="132">
        <f t="shared" si="4"/>
        <v>0</v>
      </c>
    </row>
    <row r="137" spans="1:6" x14ac:dyDescent="0.35">
      <c r="A137" s="1" t="s">
        <v>20</v>
      </c>
      <c r="B137" s="1" t="s">
        <v>460</v>
      </c>
      <c r="C137" s="1" t="s">
        <v>461</v>
      </c>
      <c r="D137" s="180">
        <v>3369.19</v>
      </c>
      <c r="E137">
        <f>VLOOKUP(B137,'Step 1 Infrastructure'!$B$106:$D$141,3,FALSE)</f>
        <v>3369.19</v>
      </c>
      <c r="F137" s="132">
        <f t="shared" si="4"/>
        <v>0</v>
      </c>
    </row>
    <row r="138" spans="1:6" x14ac:dyDescent="0.35">
      <c r="A138" s="1" t="s">
        <v>20</v>
      </c>
      <c r="B138" s="1" t="s">
        <v>459</v>
      </c>
      <c r="C138" s="1" t="s">
        <v>13</v>
      </c>
      <c r="D138" s="180">
        <v>331</v>
      </c>
      <c r="E138">
        <f>VLOOKUP(B138,'Step 1 Infrastructure'!$B$106:$D$141,3,FALSE)</f>
        <v>331</v>
      </c>
      <c r="F138" s="132">
        <f t="shared" si="4"/>
        <v>0</v>
      </c>
    </row>
    <row r="139" spans="1:6" x14ac:dyDescent="0.35">
      <c r="A139" s="1" t="s">
        <v>20</v>
      </c>
      <c r="B139" s="1" t="s">
        <v>458</v>
      </c>
      <c r="C139" s="1" t="s">
        <v>13</v>
      </c>
      <c r="D139" s="180">
        <v>295.29000000000002</v>
      </c>
      <c r="E139">
        <f>VLOOKUP(B139,'Step 1 Infrastructure'!$B$106:$D$141,3,FALSE)</f>
        <v>295.29000000000002</v>
      </c>
      <c r="F139" s="132">
        <f t="shared" si="4"/>
        <v>0</v>
      </c>
    </row>
    <row r="140" spans="1:6" x14ac:dyDescent="0.35">
      <c r="A140" s="1" t="s">
        <v>20</v>
      </c>
      <c r="B140" s="1" t="s">
        <v>464</v>
      </c>
      <c r="C140" s="1" t="s">
        <v>13</v>
      </c>
      <c r="D140" s="180">
        <v>426.54</v>
      </c>
      <c r="E140">
        <f>VLOOKUP(B140,'Step 1 Infrastructure'!$B$106:$D$141,3,FALSE)</f>
        <v>426.54</v>
      </c>
      <c r="F140" s="132">
        <f t="shared" si="4"/>
        <v>0</v>
      </c>
    </row>
    <row r="141" spans="1:6" x14ac:dyDescent="0.35">
      <c r="A141" s="1" t="s">
        <v>581</v>
      </c>
      <c r="B141" s="1" t="s">
        <v>595</v>
      </c>
      <c r="C141" s="1" t="s">
        <v>463</v>
      </c>
      <c r="D141" s="180">
        <v>801.92</v>
      </c>
      <c r="E141">
        <f>VLOOKUP(B141,'Step 1A Cloud Services'!$B$3:$D$23,3,FALSE)</f>
        <v>801.92</v>
      </c>
      <c r="F141" s="132">
        <f t="shared" si="4"/>
        <v>0</v>
      </c>
    </row>
    <row r="142" spans="1:6" x14ac:dyDescent="0.35">
      <c r="A142" s="1" t="s">
        <v>581</v>
      </c>
      <c r="B142" s="1" t="s">
        <v>665</v>
      </c>
      <c r="C142" s="1" t="s">
        <v>666</v>
      </c>
      <c r="D142" s="180">
        <v>1983.39</v>
      </c>
      <c r="E142">
        <f>VLOOKUP(B142,'Step 1A Cloud Services'!$B$3:$D$23,3,FALSE)</f>
        <v>1983.39</v>
      </c>
      <c r="F142" s="132">
        <f t="shared" si="4"/>
        <v>0</v>
      </c>
    </row>
    <row r="143" spans="1:6" x14ac:dyDescent="0.35">
      <c r="A143" s="1" t="s">
        <v>581</v>
      </c>
      <c r="B143" s="1" t="s">
        <v>664</v>
      </c>
      <c r="C143" s="1" t="s">
        <v>3</v>
      </c>
      <c r="D143" s="180">
        <v>24.8</v>
      </c>
      <c r="E143">
        <f>VLOOKUP(B143,'Step 1A Cloud Services'!$B$3:$D$23,3,FALSE)</f>
        <v>24.8</v>
      </c>
      <c r="F143" s="132">
        <f t="shared" si="4"/>
        <v>0</v>
      </c>
    </row>
    <row r="144" spans="1:6" x14ac:dyDescent="0.35">
      <c r="A144" s="1" t="s">
        <v>581</v>
      </c>
      <c r="B144" s="1" t="s">
        <v>596</v>
      </c>
      <c r="C144" s="1" t="s">
        <v>205</v>
      </c>
      <c r="D144" s="180">
        <v>10381.129999999999</v>
      </c>
      <c r="E144">
        <f>VLOOKUP(B144,'Step 1A Cloud Services'!$B$3:$D$23,3,FALSE)</f>
        <v>10381.129999999999</v>
      </c>
      <c r="F144" s="132">
        <f t="shared" si="4"/>
        <v>0</v>
      </c>
    </row>
    <row r="145" spans="1:6" x14ac:dyDescent="0.35">
      <c r="A145" s="1" t="s">
        <v>581</v>
      </c>
      <c r="B145" s="1" t="s">
        <v>648</v>
      </c>
      <c r="C145" s="1" t="s">
        <v>5</v>
      </c>
      <c r="D145" s="180">
        <v>285.83999999999997</v>
      </c>
      <c r="E145">
        <f>VLOOKUP(B145,'Step 1A Cloud Services'!$B$3:$D$23,3,FALSE)</f>
        <v>285.83999999999997</v>
      </c>
      <c r="F145" s="132">
        <f t="shared" si="4"/>
        <v>0</v>
      </c>
    </row>
    <row r="146" spans="1:6" x14ac:dyDescent="0.35">
      <c r="A146" s="1" t="s">
        <v>581</v>
      </c>
      <c r="B146" s="1" t="s">
        <v>649</v>
      </c>
      <c r="C146" s="1" t="s">
        <v>5</v>
      </c>
      <c r="D146" s="180">
        <v>393.76</v>
      </c>
      <c r="E146">
        <f>VLOOKUP(B146,'Step 1A Cloud Services'!$B$3:$D$23,3,FALSE)</f>
        <v>393.76</v>
      </c>
      <c r="F146" s="132">
        <f t="shared" si="4"/>
        <v>0</v>
      </c>
    </row>
    <row r="147" spans="1:6" x14ac:dyDescent="0.35">
      <c r="A147" s="1" t="s">
        <v>581</v>
      </c>
      <c r="B147" s="1" t="s">
        <v>602</v>
      </c>
      <c r="C147" s="1" t="s">
        <v>604</v>
      </c>
      <c r="D147" s="180">
        <v>1</v>
      </c>
      <c r="E147">
        <f>VLOOKUP(B147,'Step 1A Cloud Services'!$B$3:$D$23,3,FALSE)</f>
        <v>1</v>
      </c>
      <c r="F147" s="132">
        <f t="shared" si="4"/>
        <v>0</v>
      </c>
    </row>
    <row r="148" spans="1:6" x14ac:dyDescent="0.35">
      <c r="A148" s="1" t="s">
        <v>581</v>
      </c>
      <c r="B148" s="1" t="s">
        <v>641</v>
      </c>
      <c r="C148" s="1" t="s">
        <v>604</v>
      </c>
      <c r="D148" s="180">
        <v>1</v>
      </c>
      <c r="E148">
        <f>VLOOKUP(B148,'Step 1A Cloud Services'!$B$3:$D$23,3,FALSE)</f>
        <v>1</v>
      </c>
      <c r="F148" s="132">
        <f t="shared" si="4"/>
        <v>0</v>
      </c>
    </row>
    <row r="149" spans="1:6" x14ac:dyDescent="0.35">
      <c r="A149" s="1" t="s">
        <v>581</v>
      </c>
      <c r="B149" s="1" t="s">
        <v>583</v>
      </c>
      <c r="C149" s="1" t="s">
        <v>604</v>
      </c>
      <c r="D149" s="180">
        <v>1</v>
      </c>
      <c r="E149" t="e">
        <f>VLOOKUP(B149,'Step 1A Cloud Services'!$B$3:$D$23,3,FALSE)</f>
        <v>#N/A</v>
      </c>
      <c r="F149" s="132" t="e">
        <f t="shared" si="4"/>
        <v>#N/A</v>
      </c>
    </row>
    <row r="150" spans="1:6" x14ac:dyDescent="0.35">
      <c r="A150" s="1" t="s">
        <v>581</v>
      </c>
      <c r="B150" s="1" t="s">
        <v>612</v>
      </c>
      <c r="C150" s="1" t="s">
        <v>582</v>
      </c>
      <c r="D150" s="180">
        <v>5.47</v>
      </c>
      <c r="E150">
        <f>VLOOKUP(B150,'Step 1A Cloud Services'!$B$3:$D$23,3,FALSE)</f>
        <v>5.47</v>
      </c>
      <c r="F150" s="132">
        <f t="shared" si="4"/>
        <v>0</v>
      </c>
    </row>
    <row r="151" spans="1:6" x14ac:dyDescent="0.35">
      <c r="A151" s="1" t="s">
        <v>581</v>
      </c>
      <c r="B151" s="1" t="s">
        <v>597</v>
      </c>
      <c r="C151" s="1" t="s">
        <v>463</v>
      </c>
      <c r="D151" s="180">
        <v>2415.23</v>
      </c>
      <c r="E151">
        <f>VLOOKUP(B151,'Step 1A Cloud Services'!$B$3:$D$23,3,FALSE)</f>
        <v>2415.23</v>
      </c>
      <c r="F151" s="132">
        <f t="shared" si="4"/>
        <v>0</v>
      </c>
    </row>
    <row r="152" spans="1:6" x14ac:dyDescent="0.35">
      <c r="A152" s="1" t="s">
        <v>581</v>
      </c>
      <c r="B152" s="1" t="s">
        <v>732</v>
      </c>
      <c r="C152" s="1" t="s">
        <v>604</v>
      </c>
      <c r="D152" s="180">
        <v>1</v>
      </c>
      <c r="E152">
        <f>VLOOKUP(B152,'Step 1A Cloud Services'!$B$3:$D$23,3,FALSE)</f>
        <v>1</v>
      </c>
      <c r="F152" s="132">
        <f t="shared" si="4"/>
        <v>0</v>
      </c>
    </row>
    <row r="153" spans="1:6" x14ac:dyDescent="0.35">
      <c r="A153" s="1" t="s">
        <v>581</v>
      </c>
      <c r="B153" s="1" t="s">
        <v>609</v>
      </c>
      <c r="C153" s="1" t="s">
        <v>610</v>
      </c>
      <c r="D153" s="180">
        <v>15.23</v>
      </c>
      <c r="E153">
        <f>VLOOKUP(B153,'Step 1A Cloud Services'!$B$3:$D$23,3,FALSE)</f>
        <v>15.23</v>
      </c>
      <c r="F153" s="132">
        <f t="shared" si="4"/>
        <v>0</v>
      </c>
    </row>
    <row r="154" spans="1:6" x14ac:dyDescent="0.35">
      <c r="A154" s="1" t="s">
        <v>646</v>
      </c>
      <c r="B154" s="1" t="s">
        <v>642</v>
      </c>
      <c r="C154" s="1" t="s">
        <v>604</v>
      </c>
      <c r="D154" s="180">
        <v>1</v>
      </c>
      <c r="E154" t="e">
        <f>VLOOKUP(B154,'Step 1A Cloud Services'!$B$3:$D$23,3,FALSE)</f>
        <v>#N/A</v>
      </c>
      <c r="F154" s="132" t="e">
        <f t="shared" si="4"/>
        <v>#N/A</v>
      </c>
    </row>
    <row r="155" spans="1:6" x14ac:dyDescent="0.35">
      <c r="A155" s="1" t="s">
        <v>646</v>
      </c>
      <c r="B155" s="1" t="s">
        <v>733</v>
      </c>
      <c r="C155" s="1" t="s">
        <v>604</v>
      </c>
      <c r="D155" s="180">
        <v>1</v>
      </c>
      <c r="E155" t="e">
        <f>VLOOKUP(B155,'Step 1A Cloud Services'!$B$3:$D$23,3,FALSE)</f>
        <v>#N/A</v>
      </c>
      <c r="F155" s="132" t="e">
        <f t="shared" si="4"/>
        <v>#N/A</v>
      </c>
    </row>
    <row r="156" spans="1:6" x14ac:dyDescent="0.35">
      <c r="A156" s="1" t="s">
        <v>646</v>
      </c>
      <c r="B156" s="1" t="s">
        <v>643</v>
      </c>
      <c r="C156" s="1" t="s">
        <v>604</v>
      </c>
      <c r="D156" s="180">
        <v>1</v>
      </c>
      <c r="E156">
        <f>VLOOKUP(B156,'Step 1A Cloud Services'!$B$3:$D$23,3,FALSE)</f>
        <v>1</v>
      </c>
      <c r="F156" s="132">
        <f t="shared" si="4"/>
        <v>0</v>
      </c>
    </row>
    <row r="157" spans="1:6" x14ac:dyDescent="0.35">
      <c r="A157" s="1" t="s">
        <v>646</v>
      </c>
      <c r="B157" s="1" t="s">
        <v>734</v>
      </c>
      <c r="C157" s="1" t="s">
        <v>604</v>
      </c>
      <c r="D157" s="180">
        <v>1</v>
      </c>
      <c r="E157" t="e">
        <f>VLOOKUP(B157,'Step 1A Cloud Services'!$B$3:$D$23,3,FALSE)</f>
        <v>#N/A</v>
      </c>
      <c r="F157" s="132" t="e">
        <f t="shared" si="4"/>
        <v>#N/A</v>
      </c>
    </row>
    <row r="158" spans="1:6" x14ac:dyDescent="0.35">
      <c r="A158" s="1" t="s">
        <v>646</v>
      </c>
      <c r="B158" s="1" t="s">
        <v>644</v>
      </c>
      <c r="C158" s="1" t="s">
        <v>604</v>
      </c>
      <c r="D158" s="180">
        <v>1</v>
      </c>
      <c r="E158">
        <f>VLOOKUP(B158,'Step 1A Cloud Services'!$B$3:$D$23,3,FALSE)</f>
        <v>1</v>
      </c>
      <c r="F158" s="132">
        <f t="shared" si="4"/>
        <v>0</v>
      </c>
    </row>
    <row r="159" spans="1:6" x14ac:dyDescent="0.35">
      <c r="A159" s="1" t="s">
        <v>646</v>
      </c>
      <c r="B159" s="1" t="s">
        <v>735</v>
      </c>
      <c r="C159" s="1" t="s">
        <v>604</v>
      </c>
      <c r="D159" s="180">
        <v>1</v>
      </c>
      <c r="E159">
        <f>VLOOKUP(B159,'Step 1A Cloud Services'!$B$3:$D$23,3,FALSE)</f>
        <v>1</v>
      </c>
      <c r="F159" s="132">
        <f t="shared" si="4"/>
        <v>0</v>
      </c>
    </row>
    <row r="160" spans="1:6" x14ac:dyDescent="0.35">
      <c r="A160" s="1" t="s">
        <v>646</v>
      </c>
      <c r="B160" s="1" t="s">
        <v>645</v>
      </c>
      <c r="C160" s="1" t="s">
        <v>604</v>
      </c>
      <c r="D160" s="180">
        <v>1</v>
      </c>
      <c r="E160">
        <f>VLOOKUP(B160,'Step 1A Cloud Services'!$B$3:$D$23,3,FALSE)</f>
        <v>1</v>
      </c>
      <c r="F160" s="132">
        <f t="shared" si="4"/>
        <v>0</v>
      </c>
    </row>
    <row r="162" spans="1:7" x14ac:dyDescent="0.35">
      <c r="A162" s="249" t="s">
        <v>736</v>
      </c>
      <c r="B162" s="249"/>
      <c r="C162" s="249"/>
      <c r="D162" s="249"/>
    </row>
    <row r="163" spans="1:7" x14ac:dyDescent="0.35">
      <c r="A163" s="250" t="s">
        <v>737</v>
      </c>
      <c r="B163" s="250"/>
      <c r="C163" s="250"/>
      <c r="D163" s="250"/>
    </row>
    <row r="164" spans="1:7" ht="31" customHeight="1" x14ac:dyDescent="0.35">
      <c r="A164" s="249" t="s">
        <v>738</v>
      </c>
      <c r="B164" s="249"/>
      <c r="C164" s="249"/>
      <c r="D164" s="249"/>
      <c r="E164" s="174"/>
      <c r="F164" s="174"/>
      <c r="G164" s="174"/>
    </row>
    <row r="165" spans="1:7" x14ac:dyDescent="0.35">
      <c r="A165" s="193" t="s">
        <v>739</v>
      </c>
    </row>
  </sheetData>
  <mergeCells count="9">
    <mergeCell ref="A162:D162"/>
    <mergeCell ref="A163:D163"/>
    <mergeCell ref="A164:D164"/>
    <mergeCell ref="A2:D2"/>
    <mergeCell ref="A20:D20"/>
    <mergeCell ref="A29:D29"/>
    <mergeCell ref="A87:D87"/>
    <mergeCell ref="A99:D99"/>
    <mergeCell ref="A103:D103"/>
  </mergeCells>
  <printOptions horizontalCentered="1"/>
  <pageMargins left="0.25" right="0.25" top="1.04" bottom="0.63" header="0.3" footer="0.3"/>
  <pageSetup scale="84" fitToHeight="5" orientation="portrait" r:id="rId1"/>
  <headerFooter>
    <oddHeader>&amp;L&amp;"-,Bold"&amp;16FY2025
INFRASTRUCTURE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act xmlns="4b21635d-928a-4776-adce-9811e8eafa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91214B828D414D960D118143F8BBB9" ma:contentTypeVersion="7" ma:contentTypeDescription="Create a new document." ma:contentTypeScope="" ma:versionID="7f0b17255d7af6ec4b9198c10c5f0c21">
  <xsd:schema xmlns:xsd="http://www.w3.org/2001/XMLSchema" xmlns:xs="http://www.w3.org/2001/XMLSchema" xmlns:p="http://schemas.microsoft.com/office/2006/metadata/properties" xmlns:ns2="4b21635d-928a-4776-adce-9811e8eafad1" xmlns:ns3="cc6ad9a9-d986-4f8e-88c8-d79494362979" xmlns:ns4="4a225ddf-fa8a-4b8f-85a2-53479e9d6bd9" targetNamespace="http://schemas.microsoft.com/office/2006/metadata/properties" ma:root="true" ma:fieldsID="63efdce9552691007c17dfaad93b35c5" ns2:_="" ns3:_="" ns4:_="">
    <xsd:import namespace="4b21635d-928a-4776-adce-9811e8eafad1"/>
    <xsd:import namespace="cc6ad9a9-d986-4f8e-88c8-d79494362979"/>
    <xsd:import namespace="4a225ddf-fa8a-4b8f-85a2-53479e9d6bd9"/>
    <xsd:element name="properties">
      <xsd:complexType>
        <xsd:sequence>
          <xsd:element name="documentManagement">
            <xsd:complexType>
              <xsd:all>
                <xsd:element ref="ns2:Contact"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1635d-928a-4776-adce-9811e8eafad1" elementFormDefault="qualified">
    <xsd:import namespace="http://schemas.microsoft.com/office/2006/documentManagement/types"/>
    <xsd:import namespace="http://schemas.microsoft.com/office/infopath/2007/PartnerControls"/>
    <xsd:element name="Contact" ma:index="8" nillable="true" ma:displayName="Contact" ma:internalName="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ad9a9-d986-4f8e-88c8-d7949436297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225ddf-fa8a-4b8f-85a2-53479e9d6b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A0C5B-E590-4AAF-864E-143B891E53C5}">
  <ds:schemaRefs>
    <ds:schemaRef ds:uri="http://schemas.microsoft.com/sharepoint/v3/contenttype/forms"/>
  </ds:schemaRefs>
</ds:datastoreItem>
</file>

<file path=customXml/itemProps2.xml><?xml version="1.0" encoding="utf-8"?>
<ds:datastoreItem xmlns:ds="http://schemas.openxmlformats.org/officeDocument/2006/customXml" ds:itemID="{B4F6B0F8-9570-43FC-8707-BDD399EE2E60}">
  <ds:schemaRefs>
    <ds:schemaRef ds:uri="4b21635d-928a-4776-adce-9811e8eafad1"/>
    <ds:schemaRef ds:uri="http://schemas.microsoft.com/office/2006/documentManagement/types"/>
    <ds:schemaRef ds:uri="http://purl.org/dc/terms/"/>
    <ds:schemaRef ds:uri="4a225ddf-fa8a-4b8f-85a2-53479e9d6bd9"/>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cc6ad9a9-d986-4f8e-88c8-d79494362979"/>
    <ds:schemaRef ds:uri="http://purl.org/dc/elements/1.1/"/>
  </ds:schemaRefs>
</ds:datastoreItem>
</file>

<file path=customXml/itemProps3.xml><?xml version="1.0" encoding="utf-8"?>
<ds:datastoreItem xmlns:ds="http://schemas.openxmlformats.org/officeDocument/2006/customXml" ds:itemID="{320C8234-D8B1-4048-90C3-4C6267F09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1635d-928a-4776-adce-9811e8eafad1"/>
    <ds:schemaRef ds:uri="cc6ad9a9-d986-4f8e-88c8-d79494362979"/>
    <ds:schemaRef ds:uri="4a225ddf-fa8a-4b8f-85a2-53479e9d6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TableofContents</vt:lpstr>
      <vt:lpstr>Step 1 Infrastructure</vt:lpstr>
      <vt:lpstr>Step 1A Cloud Services</vt:lpstr>
      <vt:lpstr>Step 2 Managed Network Services</vt:lpstr>
      <vt:lpstr>Step 3 Hosted Voice Services</vt:lpstr>
      <vt:lpstr>Step 4 Broadband Aggregation</vt:lpstr>
      <vt:lpstr>Step 5 Hardware</vt:lpstr>
      <vt:lpstr>Step 6 Summary</vt:lpstr>
      <vt:lpstr>INF EXTRACT DATE 06-27-2025</vt:lpstr>
      <vt:lpstr>MNS EXTRACT DATE 07-23-2025</vt:lpstr>
      <vt:lpstr>server tower check</vt:lpstr>
      <vt:lpstr>GTA ADMIN FEE (HIDDEN TAB)</vt:lpstr>
      <vt:lpstr>Revision History</vt:lpstr>
      <vt:lpstr>'INF EXTRACT DATE 06-27-2025'!Print_Area</vt:lpstr>
      <vt:lpstr>'MNS EXTRACT DATE 07-23-2025'!Print_Area</vt:lpstr>
      <vt:lpstr>'INF EXTRACT DATE 06-27-2025'!Print_Titles</vt:lpstr>
      <vt:lpstr>'MNS EXTRACT DATE 07-23-2025'!Print_Titles</vt:lpstr>
      <vt:lpstr>'Step 1 Infrastructure'!Print_Titles</vt:lpstr>
      <vt:lpstr>'Step 2 Managed Network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Parish, Robert</dc:creator>
  <cp:lastModifiedBy>Ansari, Rick</cp:lastModifiedBy>
  <cp:lastPrinted>2022-07-13T14:17:16Z</cp:lastPrinted>
  <dcterms:created xsi:type="dcterms:W3CDTF">2016-05-23T15:48:51Z</dcterms:created>
  <dcterms:modified xsi:type="dcterms:W3CDTF">2026-05-26T19:25:33Z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0x010100EC91214B828D414D960D118143F8BBB9</vt:lpwstr>
  </property>
</Properties>
</file>