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2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ta-prod-001.sog.local\users\KWaindle1\For Upload to SharePoint\"/>
    </mc:Choice>
  </mc:AlternateContent>
  <xr:revisionPtr revIDLastSave="7" documentId="8_{FB851244-B12C-44DC-8B2D-5DAEA5E5937E}" xr6:coauthVersionLast="46" xr6:coauthVersionMax="46" xr10:uidLastSave="{8B3E7AF5-8676-49D8-8EF3-CEE574A3A4CC}"/>
  <bookViews>
    <workbookView xWindow="28680" yWindow="-120" windowWidth="29040" windowHeight="15840" xr2:uid="{46F383B4-E63B-4B84-8D8A-1B0CFEC052C2}"/>
  </bookViews>
  <sheets>
    <sheet name="Sheet1" sheetId="1" r:id="rId1"/>
  </sheets>
  <externalReferences>
    <externalReference r:id="rId2"/>
  </externalReferenc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K13" i="1" s="1"/>
  <c r="C12" i="1"/>
  <c r="B12" i="1"/>
  <c r="L11" i="1"/>
  <c r="J11" i="1"/>
  <c r="K11" i="1" s="1"/>
  <c r="L10" i="1"/>
  <c r="J10" i="1"/>
  <c r="K10" i="1" s="1"/>
  <c r="L9" i="1"/>
  <c r="J9" i="1"/>
  <c r="K9" i="1" s="1"/>
  <c r="L8" i="1"/>
  <c r="J8" i="1"/>
  <c r="K8" i="1" s="1"/>
  <c r="L7" i="1"/>
  <c r="J7" i="1"/>
  <c r="K7" i="1" s="1"/>
  <c r="L6" i="1"/>
  <c r="J6" i="1"/>
  <c r="K6" i="1" s="1"/>
  <c r="L5" i="1"/>
  <c r="J5" i="1"/>
  <c r="K5" i="1" s="1"/>
  <c r="L4" i="1"/>
  <c r="J4" i="1"/>
  <c r="K4" i="1" s="1"/>
  <c r="L3" i="1"/>
  <c r="J3" i="1"/>
  <c r="K3" i="1" s="1"/>
  <c r="L2" i="1"/>
  <c r="L12" i="1" s="1"/>
  <c r="J2" i="1"/>
  <c r="J12" i="1" l="1"/>
  <c r="J13" i="1" s="1"/>
  <c r="J14" i="1" s="1"/>
  <c r="K2" i="1"/>
  <c r="C19" i="1"/>
  <c r="C20" i="1"/>
  <c r="C16" i="1"/>
  <c r="C18" i="1"/>
  <c r="L13" i="1"/>
  <c r="L14" i="1"/>
  <c r="J15" i="1"/>
  <c r="C17" i="1" s="1"/>
  <c r="C21" i="1" s="1"/>
  <c r="K12" i="1"/>
</calcChain>
</file>

<file path=xl/sharedStrings.xml><?xml version="1.0" encoding="utf-8"?>
<sst xmlns="http://schemas.openxmlformats.org/spreadsheetml/2006/main" count="51" uniqueCount="36">
  <si>
    <t>Issue Number</t>
  </si>
  <si>
    <t>Issue Description</t>
  </si>
  <si>
    <t>Date Opened</t>
  </si>
  <si>
    <t>Status</t>
  </si>
  <si>
    <t>Priority</t>
  </si>
  <si>
    <t>Assigned To</t>
  </si>
  <si>
    <t>Escalate To</t>
  </si>
  <si>
    <t>Date
Resolved</t>
  </si>
  <si>
    <t>Actions Taken</t>
  </si>
  <si>
    <t>Days to 
Resolve</t>
  </si>
  <si>
    <t>Resolved
on Time</t>
  </si>
  <si>
    <t>Days 
Open</t>
  </si>
  <si>
    <t>Issue 1</t>
  </si>
  <si>
    <t>Open</t>
  </si>
  <si>
    <t>High</t>
  </si>
  <si>
    <t>Joe</t>
  </si>
  <si>
    <t>Tom</t>
  </si>
  <si>
    <t>mm/dd: action taken</t>
  </si>
  <si>
    <t>Issue 2</t>
  </si>
  <si>
    <t>Bill</t>
  </si>
  <si>
    <t>Al</t>
  </si>
  <si>
    <t>Issue 3</t>
  </si>
  <si>
    <t>Low</t>
  </si>
  <si>
    <t>Sally</t>
  </si>
  <si>
    <t>Issue 4</t>
  </si>
  <si>
    <t>Medium</t>
  </si>
  <si>
    <t>Sam</t>
  </si>
  <si>
    <t xml:space="preserve"> </t>
  </si>
  <si>
    <t>Number of Days Allowed Open</t>
  </si>
  <si>
    <t>Number of Days to Resolve an Issue</t>
  </si>
  <si>
    <t>Escalation Path for Issues</t>
  </si>
  <si>
    <t>Resolved in Timely Manner</t>
  </si>
  <si>
    <t>Action Plans Exist for Issues</t>
  </si>
  <si>
    <t>Percentage of High Priority Issues</t>
  </si>
  <si>
    <t>Issues assigned an owner</t>
  </si>
  <si>
    <t>Issue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</si>
</sst>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mm/dd/yyyy"/>
  </numFmts>
  <fonts count="6">
    <font>
      <sz val="11"/>
      <color theme="1"/>
      <name val="Calibri"/>
      <family val="2"/>
      <scheme val="minor"/>
    </font>
    <font>
      <b/>
      <sz val="8"/>
      <color indexed="9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A9D08E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 wrapText="1"/>
    </xf>
    <xf numFmtId="165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vertical="center" wrapText="1"/>
    </xf>
    <xf numFmtId="165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" fontId="3" fillId="0" borderId="8" xfId="0" applyNumberFormat="1" applyFont="1" applyBorder="1"/>
    <xf numFmtId="1" fontId="3" fillId="0" borderId="8" xfId="0" applyNumberFormat="1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>
      <alignment horizontal="left" vertical="center" wrapText="1"/>
    </xf>
    <xf numFmtId="164" fontId="3" fillId="0" borderId="8" xfId="0" applyNumberFormat="1" applyFont="1" applyBorder="1" applyAlignment="1" applyProtection="1">
      <alignment horizontal="left" vertical="center" wrapText="1"/>
      <protection locked="0"/>
    </xf>
    <xf numFmtId="1" fontId="4" fillId="2" borderId="10" xfId="0" applyNumberFormat="1" applyFont="1" applyFill="1" applyBorder="1" applyAlignment="1">
      <alignment horizontal="center" wrapText="1"/>
    </xf>
    <xf numFmtId="165" fontId="4" fillId="2" borderId="10" xfId="0" applyNumberFormat="1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2" fontId="4" fillId="2" borderId="10" xfId="0" applyNumberFormat="1" applyFont="1" applyFill="1" applyBorder="1"/>
    <xf numFmtId="1" fontId="4" fillId="2" borderId="10" xfId="0" applyNumberFormat="1" applyFont="1" applyFill="1" applyBorder="1"/>
    <xf numFmtId="2" fontId="3" fillId="0" borderId="0" xfId="0" applyNumberFormat="1" applyFont="1"/>
    <xf numFmtId="2" fontId="3" fillId="3" borderId="10" xfId="0" applyNumberFormat="1" applyFont="1" applyFill="1" applyBorder="1"/>
    <xf numFmtId="2" fontId="3" fillId="3" borderId="10" xfId="0" applyNumberFormat="1" applyFont="1" applyFill="1" applyBorder="1" applyAlignment="1">
      <alignment horizontal="right"/>
    </xf>
    <xf numFmtId="0" fontId="4" fillId="3" borderId="10" xfId="0" applyFont="1" applyFill="1" applyBorder="1"/>
    <xf numFmtId="0" fontId="4" fillId="3" borderId="1" xfId="0" applyFont="1" applyFill="1" applyBorder="1"/>
    <xf numFmtId="0" fontId="4" fillId="0" borderId="12" xfId="0" applyFont="1" applyBorder="1"/>
    <xf numFmtId="1" fontId="4" fillId="0" borderId="10" xfId="0" applyNumberFormat="1" applyFont="1" applyBorder="1"/>
    <xf numFmtId="0" fontId="4" fillId="0" borderId="10" xfId="0" applyFont="1" applyBorder="1"/>
    <xf numFmtId="0" fontId="4" fillId="3" borderId="12" xfId="0" applyFont="1" applyFill="1" applyBorder="1"/>
    <xf numFmtId="0" fontId="5" fillId="2" borderId="10" xfId="0" applyFont="1" applyFill="1" applyBorder="1"/>
    <xf numFmtId="2" fontId="3" fillId="3" borderId="1" xfId="0" applyNumberFormat="1" applyFont="1" applyFill="1" applyBorder="1" applyAlignment="1">
      <alignment horizontal="center"/>
    </xf>
    <xf numFmtId="2" fontId="3" fillId="3" borderId="11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164" fontId="1" fillId="5" borderId="5" xfId="0" applyNumberFormat="1" applyFont="1" applyFill="1" applyBorder="1" applyAlignment="1">
      <alignment horizontal="center" vertical="center" wrapText="1"/>
    </xf>
    <xf numFmtId="164" fontId="1" fillId="5" borderId="6" xfId="0" applyNumberFormat="1" applyFont="1" applyFill="1" applyBorder="1" applyAlignment="1">
      <alignment horizontal="center" vertical="center" wrapText="1"/>
    </xf>
    <xf numFmtId="0" fontId="4" fillId="6" borderId="10" xfId="0" applyFont="1" applyFill="1" applyBorder="1"/>
    <xf numFmtId="2" fontId="4" fillId="5" borderId="10" xfId="0" quotePrefix="1" applyNumberFormat="1" applyFont="1" applyFill="1" applyBorder="1" applyAlignment="1">
      <alignment horizontal="right" vertical="center"/>
    </xf>
    <xf numFmtId="1" fontId="3" fillId="6" borderId="8" xfId="0" applyNumberFormat="1" applyFont="1" applyFill="1" applyBorder="1"/>
  </cellXfs>
  <cellStyles count="1">
    <cellStyle name="Normal" xfId="0" builtinId="0"/>
  </cellStyles>
  <dxfs count="6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16</xdr:row>
      <xdr:rowOff>19050</xdr:rowOff>
    </xdr:from>
    <xdr:to>
      <xdr:col>5</xdr:col>
      <xdr:colOff>733177</xdr:colOff>
      <xdr:row>19</xdr:row>
      <xdr:rowOff>88900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D88EFF7-3D23-4116-B665-29C92519BA11}"/>
            </a:ext>
          </a:extLst>
        </xdr:cNvPr>
        <xdr:cNvSpPr>
          <a:spLocks noChangeArrowheads="1"/>
        </xdr:cNvSpPr>
      </xdr:nvSpPr>
      <xdr:spPr bwMode="auto">
        <a:xfrm>
          <a:off x="4105275" y="2771775"/>
          <a:ext cx="1733302" cy="584200"/>
        </a:xfrm>
        <a:prstGeom prst="wedgeRoundRectCallout">
          <a:avLst>
            <a:gd name="adj1" fmla="val -69190"/>
            <a:gd name="adj2" fmla="val 78125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Calibri"/>
            </a:rPr>
            <a:t>Did not include the Pct of High Priority Issues score in the average.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Waindle1\AppData\Local\Microsoft\Windows\INetCache\Content.Outlook\5X4G5LL1\Program%20Scorecard%20Template%202011-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recard"/>
      <sheetName val="Timeline"/>
      <sheetName val="PlannedVActual"/>
      <sheetName val="Timelines"/>
      <sheetName val="Tables"/>
      <sheetName val="ProjectData"/>
      <sheetName val="Budget"/>
      <sheetName val="Schedule"/>
      <sheetName val="Risks"/>
      <sheetName val="PgmRisks"/>
      <sheetName val="Issues"/>
      <sheetName val="HealthRating"/>
      <sheetName val="Prioritization"/>
    </sheetNames>
    <sheetDataSet>
      <sheetData sheetId="0"/>
      <sheetData sheetId="1"/>
      <sheetData sheetId="2"/>
      <sheetData sheetId="3"/>
      <sheetData sheetId="4">
        <row r="2">
          <cell r="B2">
            <v>40612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867B2-1BB3-465D-8BA0-0B6C4C9B45E8}">
  <dimension ref="A1:M21"/>
  <sheetViews>
    <sheetView tabSelected="1" topLeftCell="G1" workbookViewId="0">
      <selection activeCell="L2" sqref="L2:L11"/>
    </sheetView>
  </sheetViews>
  <sheetFormatPr defaultColWidth="9.140625" defaultRowHeight="12.95"/>
  <cols>
    <col min="1" max="1" width="8.7109375" style="1" customWidth="1"/>
    <col min="2" max="2" width="36.5703125" style="1" customWidth="1"/>
    <col min="3" max="3" width="10.7109375" style="1" customWidth="1"/>
    <col min="4" max="4" width="9.85546875" style="1" customWidth="1"/>
    <col min="5" max="5" width="10.7109375" style="1" customWidth="1"/>
    <col min="6" max="6" width="12.7109375" style="1" customWidth="1"/>
    <col min="7" max="7" width="13.140625" style="1" customWidth="1"/>
    <col min="8" max="8" width="10.7109375" style="1" customWidth="1"/>
    <col min="9" max="9" width="36.42578125" style="1" customWidth="1"/>
    <col min="10" max="10" width="8.7109375" style="1" customWidth="1"/>
    <col min="11" max="11" width="9.7109375" style="1" customWidth="1"/>
    <col min="12" max="12" width="8.7109375" style="1" customWidth="1"/>
    <col min="13" max="16384" width="9.140625" style="1"/>
  </cols>
  <sheetData>
    <row r="1" spans="1:13" ht="21.6" thickBot="1">
      <c r="A1" s="38" t="s">
        <v>0</v>
      </c>
      <c r="B1" s="39" t="s">
        <v>1</v>
      </c>
      <c r="C1" s="40" t="s">
        <v>2</v>
      </c>
      <c r="D1" s="39" t="s">
        <v>3</v>
      </c>
      <c r="E1" s="39" t="s">
        <v>4</v>
      </c>
      <c r="F1" s="39" t="s">
        <v>5</v>
      </c>
      <c r="G1" s="39" t="s">
        <v>6</v>
      </c>
      <c r="H1" s="39" t="s">
        <v>7</v>
      </c>
      <c r="I1" s="39" t="s">
        <v>8</v>
      </c>
      <c r="J1" s="41" t="s">
        <v>9</v>
      </c>
      <c r="K1" s="42" t="s">
        <v>10</v>
      </c>
      <c r="L1" s="43" t="s">
        <v>11</v>
      </c>
    </row>
    <row r="2" spans="1:13">
      <c r="A2" s="2">
        <v>1</v>
      </c>
      <c r="B2" s="3" t="s">
        <v>12</v>
      </c>
      <c r="C2" s="4">
        <v>40603</v>
      </c>
      <c r="D2" s="5" t="s">
        <v>13</v>
      </c>
      <c r="E2" s="6" t="s">
        <v>14</v>
      </c>
      <c r="F2" s="7" t="s">
        <v>15</v>
      </c>
      <c r="G2" s="7" t="s">
        <v>16</v>
      </c>
      <c r="H2" s="8"/>
      <c r="I2" s="9" t="s">
        <v>17</v>
      </c>
      <c r="J2" s="10" t="str">
        <f t="shared" ref="J2:J11" si="0">IF(H2&lt;&gt;0,NETWORKDAYS(C2,H2),"")</f>
        <v/>
      </c>
      <c r="K2" s="11" t="str">
        <f t="shared" ref="K2:K11" si="1" xml:space="preserve"> IF(AND(J2&lt;=$C$15,J2&gt;=0),"Yes","No")</f>
        <v>No</v>
      </c>
      <c r="L2" s="46">
        <f>IF(AND(H2="",C2&lt;&gt;""),NETWORKDAYS(C2,[1]Tables!$B$2),0)</f>
        <v>8</v>
      </c>
    </row>
    <row r="3" spans="1:13">
      <c r="A3" s="12">
        <v>2</v>
      </c>
      <c r="B3" s="13" t="s">
        <v>18</v>
      </c>
      <c r="C3" s="4">
        <v>40594</v>
      </c>
      <c r="D3" s="14" t="s">
        <v>13</v>
      </c>
      <c r="E3" s="15" t="s">
        <v>14</v>
      </c>
      <c r="F3" s="16" t="s">
        <v>19</v>
      </c>
      <c r="G3" s="16" t="s">
        <v>20</v>
      </c>
      <c r="H3" s="4"/>
      <c r="I3" s="17" t="s">
        <v>17</v>
      </c>
      <c r="J3" s="10" t="str">
        <f t="shared" si="0"/>
        <v/>
      </c>
      <c r="K3" s="11" t="str">
        <f t="shared" si="1"/>
        <v>No</v>
      </c>
      <c r="L3" s="46">
        <f>IF(AND(H3="",C3&lt;&gt;""),NETWORKDAYS(C3,[1]Tables!$B$2),0)</f>
        <v>14</v>
      </c>
    </row>
    <row r="4" spans="1:13">
      <c r="A4" s="12">
        <v>3</v>
      </c>
      <c r="B4" s="18" t="s">
        <v>21</v>
      </c>
      <c r="C4" s="4">
        <v>40603</v>
      </c>
      <c r="D4" s="14" t="s">
        <v>13</v>
      </c>
      <c r="E4" s="15" t="s">
        <v>22</v>
      </c>
      <c r="F4" s="16" t="s">
        <v>23</v>
      </c>
      <c r="G4" s="16" t="s">
        <v>20</v>
      </c>
      <c r="H4" s="4"/>
      <c r="I4" s="9" t="s">
        <v>17</v>
      </c>
      <c r="J4" s="10" t="str">
        <f t="shared" si="0"/>
        <v/>
      </c>
      <c r="K4" s="11" t="str">
        <f t="shared" si="1"/>
        <v>No</v>
      </c>
      <c r="L4" s="46">
        <f>IF(AND(H4="",C4&lt;&gt;""),NETWORKDAYS(C4,[1]Tables!$B$2),0)</f>
        <v>8</v>
      </c>
    </row>
    <row r="5" spans="1:13">
      <c r="A5" s="12">
        <v>4</v>
      </c>
      <c r="B5" s="13" t="s">
        <v>24</v>
      </c>
      <c r="C5" s="4">
        <v>40575</v>
      </c>
      <c r="D5" s="14" t="s">
        <v>13</v>
      </c>
      <c r="E5" s="15" t="s">
        <v>25</v>
      </c>
      <c r="F5" s="16" t="s">
        <v>26</v>
      </c>
      <c r="G5" s="16" t="s">
        <v>16</v>
      </c>
      <c r="H5" s="4"/>
      <c r="I5" s="17" t="s">
        <v>17</v>
      </c>
      <c r="J5" s="10" t="str">
        <f t="shared" si="0"/>
        <v/>
      </c>
      <c r="K5" s="11" t="str">
        <f t="shared" si="1"/>
        <v>No</v>
      </c>
      <c r="L5" s="46">
        <f>IF(AND(H5="",C5&lt;&gt;""),NETWORKDAYS(C5,[1]Tables!$B$2),0)</f>
        <v>28</v>
      </c>
    </row>
    <row r="6" spans="1:13">
      <c r="A6" s="12">
        <v>5</v>
      </c>
      <c r="B6" s="19"/>
      <c r="C6" s="4"/>
      <c r="D6" s="14"/>
      <c r="E6" s="15"/>
      <c r="F6" s="16"/>
      <c r="G6" s="16"/>
      <c r="H6" s="4"/>
      <c r="I6" s="16"/>
      <c r="J6" s="10" t="str">
        <f t="shared" si="0"/>
        <v/>
      </c>
      <c r="K6" s="11" t="str">
        <f t="shared" si="1"/>
        <v>No</v>
      </c>
      <c r="L6" s="46">
        <f>IF(AND(H6="",C6&lt;&gt;""),NETWORKDAYS(C6,[1]Tables!$B$2),0)</f>
        <v>0</v>
      </c>
    </row>
    <row r="7" spans="1:13">
      <c r="A7" s="12">
        <v>6</v>
      </c>
      <c r="B7" s="19"/>
      <c r="C7" s="4"/>
      <c r="D7" s="14" t="s">
        <v>27</v>
      </c>
      <c r="E7" s="15" t="s">
        <v>27</v>
      </c>
      <c r="F7" s="15"/>
      <c r="G7" s="16"/>
      <c r="H7" s="4"/>
      <c r="I7" s="16"/>
      <c r="J7" s="10" t="str">
        <f t="shared" si="0"/>
        <v/>
      </c>
      <c r="K7" s="11" t="str">
        <f t="shared" si="1"/>
        <v>No</v>
      </c>
      <c r="L7" s="46">
        <f>IF(AND(H7="",C7&lt;&gt;""),NETWORKDAYS(C7,[1]Tables!$B$2),0)</f>
        <v>0</v>
      </c>
    </row>
    <row r="8" spans="1:13">
      <c r="A8" s="12">
        <v>7</v>
      </c>
      <c r="B8" s="19"/>
      <c r="C8" s="4"/>
      <c r="D8" s="14" t="s">
        <v>27</v>
      </c>
      <c r="E8" s="15" t="s">
        <v>27</v>
      </c>
      <c r="F8" s="15"/>
      <c r="G8" s="16"/>
      <c r="H8" s="4"/>
      <c r="I8" s="16"/>
      <c r="J8" s="10" t="str">
        <f t="shared" si="0"/>
        <v/>
      </c>
      <c r="K8" s="11" t="str">
        <f t="shared" si="1"/>
        <v>No</v>
      </c>
      <c r="L8" s="46">
        <f>IF(AND(H8="",C8&lt;&gt;""),NETWORKDAYS(C8,[1]Tables!$B$2),0)</f>
        <v>0</v>
      </c>
    </row>
    <row r="9" spans="1:13">
      <c r="A9" s="12">
        <v>8</v>
      </c>
      <c r="B9" s="19"/>
      <c r="C9" s="4"/>
      <c r="D9" s="14"/>
      <c r="E9" s="15"/>
      <c r="F9" s="15"/>
      <c r="G9" s="16"/>
      <c r="H9" s="4"/>
      <c r="I9" s="16"/>
      <c r="J9" s="10" t="str">
        <f t="shared" si="0"/>
        <v/>
      </c>
      <c r="K9" s="11" t="str">
        <f t="shared" si="1"/>
        <v>No</v>
      </c>
      <c r="L9" s="46">
        <f>IF(AND(H9="",C9&lt;&gt;""),NETWORKDAYS(C9,[1]Tables!$B$2),0)</f>
        <v>0</v>
      </c>
    </row>
    <row r="10" spans="1:13">
      <c r="A10" s="12">
        <v>9</v>
      </c>
      <c r="B10" s="19"/>
      <c r="C10" s="4"/>
      <c r="D10" s="14"/>
      <c r="E10" s="15"/>
      <c r="F10" s="15"/>
      <c r="G10" s="16"/>
      <c r="H10" s="4"/>
      <c r="I10" s="16"/>
      <c r="J10" s="10" t="str">
        <f t="shared" si="0"/>
        <v/>
      </c>
      <c r="K10" s="11" t="str">
        <f t="shared" si="1"/>
        <v>No</v>
      </c>
      <c r="L10" s="46">
        <f>IF(AND(H10="",C10&lt;&gt;""),NETWORKDAYS(C10,[1]Tables!$B$2),0)</f>
        <v>0</v>
      </c>
    </row>
    <row r="11" spans="1:13" ht="13.5" thickBot="1">
      <c r="A11" s="12"/>
      <c r="B11" s="19"/>
      <c r="C11" s="4"/>
      <c r="D11" s="14"/>
      <c r="E11" s="15"/>
      <c r="F11" s="15"/>
      <c r="G11" s="16"/>
      <c r="H11" s="4"/>
      <c r="I11" s="16"/>
      <c r="J11" s="10" t="str">
        <f t="shared" si="0"/>
        <v/>
      </c>
      <c r="K11" s="11" t="str">
        <f t="shared" si="1"/>
        <v>No</v>
      </c>
      <c r="L11" s="46">
        <f>IF(AND(H11="",C11&lt;&gt;""),NETWORKDAYS(C11,[1]Tables!$B$2),0)</f>
        <v>0</v>
      </c>
    </row>
    <row r="12" spans="1:13" ht="13.5" thickBot="1">
      <c r="B12" s="20">
        <f>COUNTA(B2:B11)</f>
        <v>4</v>
      </c>
      <c r="C12" s="21">
        <f>MIN(C2:C11)</f>
        <v>40575</v>
      </c>
      <c r="D12" s="22">
        <f>COUNTIF(D2:D11,"Resolved")</f>
        <v>0</v>
      </c>
      <c r="E12" s="22">
        <f>COUNTIF(E2:E11,"High")</f>
        <v>2</v>
      </c>
      <c r="F12" s="22">
        <f>COUNTA(F2:F11)</f>
        <v>4</v>
      </c>
      <c r="G12" s="22">
        <f>COUNTA(G2:G11)</f>
        <v>4</v>
      </c>
      <c r="H12" s="22">
        <f>COUNT(H2:H11)</f>
        <v>0</v>
      </c>
      <c r="I12" s="22">
        <f>COUNTA(I2:I11)</f>
        <v>4</v>
      </c>
      <c r="J12" s="23">
        <f>(SUMIF(J2:J11,"&lt;&gt;0"))/COUNTIF(J2:J11,"&lt;&gt;0")</f>
        <v>0</v>
      </c>
      <c r="K12" s="24">
        <f>COUNTIF(K2:K11,"Yes")</f>
        <v>0</v>
      </c>
      <c r="L12" s="23">
        <f>(SUMIF(L2:L11,"&lt;&gt;0"))/COUNTIF(L2:L11,"&lt;&gt;0")</f>
        <v>14.5</v>
      </c>
      <c r="M12" s="25" t="s">
        <v>27</v>
      </c>
    </row>
    <row r="13" spans="1:13" ht="13.5" thickBot="1">
      <c r="J13" s="26">
        <f>IF(J12&lt;&gt;0,C15/J12,0)</f>
        <v>0</v>
      </c>
      <c r="K13" s="27">
        <f>IF(D12&lt;&gt;0,K12/D12,0)</f>
        <v>0</v>
      </c>
      <c r="L13" s="26">
        <f>C14/L12</f>
        <v>6.2068965517241379</v>
      </c>
    </row>
    <row r="14" spans="1:13" ht="13.5" thickBot="1">
      <c r="B14" s="28" t="s">
        <v>28</v>
      </c>
      <c r="C14" s="44">
        <v>90</v>
      </c>
      <c r="J14" s="35">
        <f>IF(AND(J13=0,K13=0),1,AVERAGE(J13:K13))</f>
        <v>1</v>
      </c>
      <c r="K14" s="36"/>
      <c r="L14" s="26">
        <f>(L12/(NETWORKDAYS(C12,[1]Tables!$B$2)))</f>
        <v>0.5178571428571429</v>
      </c>
    </row>
    <row r="15" spans="1:13" ht="13.5" thickBot="1">
      <c r="B15" s="28" t="s">
        <v>29</v>
      </c>
      <c r="C15" s="44">
        <v>30</v>
      </c>
      <c r="J15" s="35">
        <f>AVERAGE(J14,L14)</f>
        <v>0.7589285714285714</v>
      </c>
      <c r="K15" s="37"/>
      <c r="L15" s="36"/>
    </row>
    <row r="16" spans="1:13" ht="13.5" thickBot="1">
      <c r="B16" s="29" t="s">
        <v>30</v>
      </c>
      <c r="C16" s="30">
        <f>(G12/B12)*5</f>
        <v>5</v>
      </c>
    </row>
    <row r="17" spans="2:12" ht="13.5" thickBot="1">
      <c r="B17" s="29" t="s">
        <v>31</v>
      </c>
      <c r="C17" s="31">
        <f>J15*5</f>
        <v>3.7946428571428568</v>
      </c>
      <c r="D17" s="1" t="s">
        <v>27</v>
      </c>
      <c r="L17" s="1" t="s">
        <v>27</v>
      </c>
    </row>
    <row r="18" spans="2:12" ht="13.5" thickBot="1">
      <c r="B18" s="28" t="s">
        <v>32</v>
      </c>
      <c r="C18" s="32">
        <f>(I12/B12)*5</f>
        <v>5</v>
      </c>
    </row>
    <row r="19" spans="2:12" ht="13.5" thickBot="1">
      <c r="B19" s="28" t="s">
        <v>33</v>
      </c>
      <c r="C19" s="32">
        <f>5-((E12/B12)*5)</f>
        <v>2.5</v>
      </c>
    </row>
    <row r="20" spans="2:12" ht="13.5" thickBot="1">
      <c r="B20" s="33" t="s">
        <v>34</v>
      </c>
      <c r="C20" s="32">
        <f>(F12/B12)*5</f>
        <v>5</v>
      </c>
    </row>
    <row r="21" spans="2:12" ht="13.5" thickBot="1">
      <c r="B21" s="34" t="s">
        <v>35</v>
      </c>
      <c r="C21" s="45">
        <f>ROUND(AVERAGE(C16:C18,C20)/5,2)</f>
        <v>0.94</v>
      </c>
    </row>
  </sheetData>
  <mergeCells count="2">
    <mergeCell ref="J14:K14"/>
    <mergeCell ref="J15:L15"/>
  </mergeCells>
  <conditionalFormatting sqref="C21">
    <cfRule type="cellIs" dxfId="5" priority="1" stopIfTrue="1" operator="between">
      <formula>0.9</formula>
      <formula>1.1</formula>
    </cfRule>
    <cfRule type="cellIs" dxfId="4" priority="2" stopIfTrue="1" operator="between">
      <formula>0.8</formula>
      <formula>1.2</formula>
    </cfRule>
    <cfRule type="cellIs" dxfId="3" priority="3" stopIfTrue="1" operator="notBetween">
      <formula>0.8</formula>
      <formula>1.2</formula>
    </cfRule>
  </conditionalFormatting>
  <conditionalFormatting sqref="L2:L11">
    <cfRule type="cellIs" dxfId="2" priority="4" stopIfTrue="1" operator="lessThanOrEqual">
      <formula>$C$14</formula>
    </cfRule>
    <cfRule type="cellIs" dxfId="1" priority="5" stopIfTrue="1" operator="between">
      <formula>$C$15</formula>
      <formula>$C$14</formula>
    </cfRule>
    <cfRule type="cellIs" dxfId="0" priority="6" stopIfTrue="1" operator="greaterThan">
      <formula>$C$14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5CA4463003A949B93B6AF137F56BFC" ma:contentTypeVersion="2" ma:contentTypeDescription="Create a new document." ma:contentTypeScope="" ma:versionID="c03779bacfc0edc8f036891fb08c685b">
  <xsd:schema xmlns:xsd="http://www.w3.org/2001/XMLSchema" xmlns:xs="http://www.w3.org/2001/XMLSchema" xmlns:p="http://schemas.microsoft.com/office/2006/metadata/properties" xmlns:ns2="cc70e098-27b9-4377-b57d-4a3f0a3e632e" targetNamespace="http://schemas.microsoft.com/office/2006/metadata/properties" ma:root="true" ma:fieldsID="b706218ad78a8602586373dcdee01c4c" ns2:_="">
    <xsd:import namespace="cc70e098-27b9-4377-b57d-4a3f0a3e63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0e098-27b9-4377-b57d-4a3f0a3e6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215BB6-F650-4016-B609-EB9885CB0DBC}"/>
</file>

<file path=customXml/itemProps2.xml><?xml version="1.0" encoding="utf-8"?>
<ds:datastoreItem xmlns:ds="http://schemas.openxmlformats.org/officeDocument/2006/customXml" ds:itemID="{CD276AF8-0AF4-4EDF-AF97-072EC1880A7F}"/>
</file>

<file path=customXml/itemProps3.xml><?xml version="1.0" encoding="utf-8"?>
<ds:datastoreItem xmlns:ds="http://schemas.openxmlformats.org/officeDocument/2006/customXml" ds:itemID="{49B62D52-EAC5-4869-A94A-9AC6249340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Waindle, Kathleen</dc:creator>
  <cp:keywords/>
  <dc:description/>
  <cp:lastModifiedBy>Barfield, Dale</cp:lastModifiedBy>
  <cp:revision/>
  <dcterms:created xsi:type="dcterms:W3CDTF">2020-04-30T14:19:08Z</dcterms:created>
  <dcterms:modified xsi:type="dcterms:W3CDTF">2021-02-25T18:15:14Z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0x010100D55CA4463003A949B93B6AF137F56BFC</vt:lpwstr>
  </property>
</Properties>
</file>